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nhiimpl1-my.sharepoint.com/personal/dcinvit_nhit_co_in/Documents/# OFFICIAL/# InvIT/# Open Procurement Bidding/RFP - Kerb Raising CKRP NWPPL 06032026/"/>
    </mc:Choice>
  </mc:AlternateContent>
  <xr:revisionPtr revIDLastSave="0" documentId="14_{85B77E3E-5DA4-4043-B04A-DBEE79AEF837}" xr6:coauthVersionLast="47" xr6:coauthVersionMax="47" xr10:uidLastSave="{00000000-0000-0000-0000-000000000000}"/>
  <bookViews>
    <workbookView xWindow="-118" yWindow="-118" windowWidth="25370" windowHeight="13667" tabRatio="710" xr2:uid="{1470363B-34FD-4E00-8B88-1D5F99A877D2}"/>
  </bookViews>
  <sheets>
    <sheet name="Sheet2" sheetId="7" r:id="rId1"/>
    <sheet name="Abstract" sheetId="5" r:id="rId2"/>
    <sheet name="Sheet1" sheetId="6" state="hidden" r:id="rId3"/>
    <sheet name="Kerb Raising" sheetId="1" r:id="rId4"/>
    <sheet name="Damages Kerb" sheetId="2" r:id="rId5"/>
    <sheet name="Drain Height Raising" sheetId="4" r:id="rId6"/>
  </sheets>
  <definedNames>
    <definedName name="_xlnm.Print_Area" localSheetId="0">Sheet2!$A$1:$J$43</definedName>
    <definedName name="_xlnm.Print_Titles" localSheetId="1">Abstract!$1:$5</definedName>
    <definedName name="_xlnm.Print_Titles" localSheetId="4">'Damages Kerb'!$1:$4</definedName>
    <definedName name="_xlnm.Print_Titles" localSheetId="3">'Kerb Raising'!$1:$3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5" l="1"/>
  <c r="D7" i="5"/>
  <c r="F7" i="5" s="1"/>
  <c r="D6" i="5"/>
  <c r="F6" i="5" s="1"/>
  <c r="D8" i="5"/>
  <c r="F8" i="5" s="1"/>
  <c r="F9" i="5" l="1"/>
  <c r="F10" i="5" l="1"/>
  <c r="F11" i="5" s="1"/>
  <c r="A7" i="5"/>
  <c r="I130" i="1"/>
  <c r="I5" i="1"/>
  <c r="I6" i="1"/>
  <c r="I7" i="1"/>
  <c r="I8" i="1"/>
  <c r="I9" i="1"/>
  <c r="I10" i="1"/>
  <c r="I11" i="1"/>
  <c r="I12" i="1"/>
  <c r="I13" i="1"/>
  <c r="I14" i="1"/>
  <c r="I15" i="1"/>
  <c r="I16" i="1"/>
  <c r="I17" i="1"/>
  <c r="I18" i="1"/>
  <c r="I19" i="1"/>
  <c r="I20" i="1"/>
  <c r="I21" i="1"/>
  <c r="I22" i="1"/>
  <c r="I23" i="1"/>
  <c r="I25" i="1"/>
  <c r="I26" i="1"/>
  <c r="I27" i="1"/>
  <c r="I28" i="1"/>
  <c r="I29" i="1"/>
  <c r="I30" i="1"/>
  <c r="I31" i="1"/>
  <c r="I32" i="1"/>
  <c r="I33" i="1"/>
  <c r="I34" i="1"/>
  <c r="I35"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4" i="1"/>
  <c r="F111" i="2"/>
  <c r="F41" i="4"/>
  <c r="F40" i="4"/>
  <c r="F39" i="4"/>
  <c r="F38" i="4"/>
  <c r="F37" i="4"/>
  <c r="F36" i="4"/>
  <c r="F35" i="4"/>
  <c r="F34" i="4"/>
  <c r="F33" i="4"/>
  <c r="F32" i="4"/>
  <c r="F31" i="4"/>
  <c r="F30" i="4"/>
  <c r="F29" i="4"/>
  <c r="F28" i="4"/>
  <c r="F27" i="4"/>
  <c r="F26" i="4"/>
  <c r="F25" i="4"/>
  <c r="F24" i="4"/>
  <c r="F23" i="4"/>
  <c r="F22" i="4"/>
  <c r="F21" i="4"/>
  <c r="F20" i="4"/>
  <c r="F19" i="4"/>
  <c r="F18" i="4"/>
  <c r="F17" i="4"/>
  <c r="F16" i="4"/>
  <c r="F15" i="4"/>
  <c r="F14" i="4"/>
  <c r="F13" i="4"/>
  <c r="F12" i="4"/>
  <c r="F11" i="4"/>
  <c r="F10" i="4"/>
  <c r="F9" i="4"/>
  <c r="F8" i="4"/>
  <c r="F7" i="4"/>
  <c r="F6" i="4"/>
  <c r="F5" i="4"/>
  <c r="F4" i="4"/>
  <c r="F42" i="4" l="1"/>
  <c r="F43" i="4" s="1"/>
  <c r="F58" i="2" l="1"/>
  <c r="F55" i="2"/>
  <c r="F51" i="2"/>
  <c r="F50" i="2"/>
  <c r="F47" i="2"/>
  <c r="F46" i="2"/>
  <c r="F45" i="2"/>
  <c r="F39" i="2"/>
  <c r="F38" i="2"/>
  <c r="F37" i="2"/>
  <c r="F36" i="2"/>
  <c r="F31" i="2"/>
  <c r="F30" i="2"/>
  <c r="F29" i="2"/>
  <c r="F28" i="2"/>
  <c r="F27" i="2"/>
  <c r="F26" i="2"/>
  <c r="F25" i="2"/>
  <c r="F24" i="2"/>
  <c r="F23" i="2"/>
  <c r="F22" i="2"/>
  <c r="F90" i="2" l="1"/>
  <c r="F112" i="2" s="1"/>
  <c r="F113" i="2" s="1"/>
  <c r="F114" i="2" s="1"/>
  <c r="A5" i="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B129" i="1"/>
  <c r="F129" i="1" s="1"/>
  <c r="B128" i="1"/>
  <c r="F128" i="1" s="1"/>
  <c r="F127" i="1"/>
  <c r="B126" i="1"/>
  <c r="F126" i="1" s="1"/>
  <c r="B125" i="1"/>
  <c r="F125" i="1" s="1"/>
  <c r="B124" i="1"/>
  <c r="F124" i="1" s="1"/>
  <c r="B123" i="1"/>
  <c r="F123" i="1" s="1"/>
  <c r="B122" i="1"/>
  <c r="F122" i="1" s="1"/>
  <c r="B121" i="1"/>
  <c r="F121" i="1" s="1"/>
  <c r="B120" i="1"/>
  <c r="F120" i="1" s="1"/>
  <c r="B119" i="1"/>
  <c r="F119" i="1" s="1"/>
  <c r="B118" i="1"/>
  <c r="F118" i="1" s="1"/>
  <c r="B117" i="1"/>
  <c r="F117" i="1" s="1"/>
  <c r="B116" i="1"/>
  <c r="F116" i="1" s="1"/>
  <c r="B115" i="1"/>
  <c r="F115" i="1" s="1"/>
  <c r="B114" i="1"/>
  <c r="F114" i="1" s="1"/>
  <c r="B113" i="1"/>
  <c r="F113" i="1" s="1"/>
  <c r="B112" i="1"/>
  <c r="F112" i="1" s="1"/>
  <c r="B111" i="1"/>
  <c r="F111" i="1" s="1"/>
  <c r="B110" i="1"/>
  <c r="F110" i="1" s="1"/>
  <c r="B109" i="1"/>
  <c r="F109" i="1" s="1"/>
  <c r="B108" i="1"/>
  <c r="F108" i="1" s="1"/>
  <c r="B107" i="1"/>
  <c r="F107" i="1" s="1"/>
  <c r="B106" i="1"/>
  <c r="F106" i="1" s="1"/>
  <c r="B105" i="1"/>
  <c r="F105" i="1" s="1"/>
  <c r="B104" i="1"/>
  <c r="F104" i="1" s="1"/>
  <c r="B103" i="1"/>
  <c r="F103" i="1" s="1"/>
  <c r="B102" i="1"/>
  <c r="F102" i="1" s="1"/>
  <c r="B101" i="1"/>
  <c r="F101" i="1" s="1"/>
  <c r="B100" i="1"/>
  <c r="F100" i="1" s="1"/>
  <c r="B99" i="1"/>
  <c r="F99" i="1" s="1"/>
  <c r="B98" i="1"/>
  <c r="F98" i="1" s="1"/>
  <c r="B97" i="1"/>
  <c r="F97" i="1" s="1"/>
  <c r="B96" i="1"/>
  <c r="F96" i="1" s="1"/>
  <c r="B95" i="1"/>
  <c r="F95" i="1" s="1"/>
  <c r="B94" i="1"/>
  <c r="F94" i="1" s="1"/>
  <c r="B93" i="1"/>
  <c r="F93" i="1" s="1"/>
  <c r="B92" i="1"/>
  <c r="F92" i="1" s="1"/>
  <c r="B91" i="1"/>
  <c r="F91" i="1" s="1"/>
  <c r="B90" i="1"/>
  <c r="F90" i="1" s="1"/>
  <c r="B89" i="1"/>
  <c r="F89" i="1" s="1"/>
  <c r="B88" i="1"/>
  <c r="F88" i="1" s="1"/>
  <c r="B87" i="1"/>
  <c r="F87" i="1" s="1"/>
  <c r="B86" i="1"/>
  <c r="F86" i="1" s="1"/>
  <c r="F85" i="1"/>
  <c r="B84" i="1"/>
  <c r="F84" i="1" s="1"/>
  <c r="B83" i="1"/>
  <c r="F83" i="1" s="1"/>
  <c r="B82" i="1"/>
  <c r="F82" i="1" s="1"/>
  <c r="B81" i="1"/>
  <c r="F81" i="1" s="1"/>
  <c r="B80" i="1"/>
  <c r="F80" i="1" s="1"/>
  <c r="B79" i="1"/>
  <c r="F79" i="1" s="1"/>
  <c r="B78" i="1"/>
  <c r="F78" i="1" s="1"/>
  <c r="B77" i="1"/>
  <c r="F77" i="1" s="1"/>
  <c r="B76" i="1"/>
  <c r="F76" i="1" s="1"/>
  <c r="B75" i="1"/>
  <c r="F75" i="1" s="1"/>
  <c r="B74" i="1"/>
  <c r="F74" i="1" s="1"/>
  <c r="B73" i="1"/>
  <c r="F73" i="1" s="1"/>
  <c r="B72" i="1"/>
  <c r="F72" i="1" s="1"/>
  <c r="B71" i="1"/>
  <c r="F71" i="1" s="1"/>
  <c r="B70" i="1"/>
  <c r="F70" i="1" s="1"/>
  <c r="B69" i="1"/>
  <c r="F69" i="1" s="1"/>
  <c r="B68" i="1"/>
  <c r="F68" i="1" s="1"/>
  <c r="B67" i="1"/>
  <c r="F67" i="1" s="1"/>
  <c r="B66" i="1"/>
  <c r="F66" i="1" s="1"/>
  <c r="B65" i="1"/>
  <c r="B64" i="1"/>
  <c r="F64" i="1" s="1"/>
  <c r="B63" i="1"/>
  <c r="F63" i="1" s="1"/>
  <c r="B62" i="1"/>
  <c r="F62" i="1" s="1"/>
  <c r="B61" i="1"/>
  <c r="F61" i="1" s="1"/>
  <c r="B60" i="1"/>
  <c r="F60" i="1" s="1"/>
  <c r="B59" i="1"/>
  <c r="F59" i="1" s="1"/>
  <c r="B58" i="1"/>
  <c r="F58" i="1" s="1"/>
  <c r="B57" i="1"/>
  <c r="F57" i="1" s="1"/>
  <c r="B56" i="1"/>
  <c r="F56" i="1" s="1"/>
  <c r="B55" i="1"/>
  <c r="F55" i="1" s="1"/>
  <c r="B54" i="1"/>
  <c r="F54" i="1" s="1"/>
  <c r="B53" i="1"/>
  <c r="F53" i="1" s="1"/>
  <c r="B52" i="1"/>
  <c r="F52" i="1" s="1"/>
  <c r="B51" i="1"/>
  <c r="F51" i="1" s="1"/>
  <c r="B50" i="1"/>
  <c r="F50" i="1" s="1"/>
  <c r="B49" i="1"/>
  <c r="F49" i="1" s="1"/>
  <c r="B48" i="1"/>
  <c r="F48" i="1" s="1"/>
  <c r="B47" i="1"/>
  <c r="F47" i="1" s="1"/>
  <c r="B46" i="1"/>
  <c r="F46" i="1" s="1"/>
  <c r="B45" i="1"/>
  <c r="F45" i="1" s="1"/>
  <c r="B44" i="1"/>
  <c r="F44" i="1" s="1"/>
  <c r="B43" i="1"/>
  <c r="F43" i="1" s="1"/>
  <c r="B42" i="1"/>
  <c r="F42" i="1" s="1"/>
  <c r="B41" i="1"/>
  <c r="F41" i="1" s="1"/>
  <c r="B40" i="1"/>
  <c r="F40" i="1" s="1"/>
  <c r="B39" i="1"/>
  <c r="F39" i="1" s="1"/>
  <c r="B38" i="1"/>
  <c r="F38" i="1" s="1"/>
  <c r="B37" i="1"/>
  <c r="F37" i="1" s="1"/>
  <c r="B36" i="1"/>
  <c r="F36" i="1" s="1"/>
  <c r="B35" i="1"/>
  <c r="F35" i="1" s="1"/>
  <c r="B34" i="1"/>
  <c r="F34" i="1" s="1"/>
  <c r="B33" i="1"/>
  <c r="F33" i="1" s="1"/>
  <c r="B32" i="1"/>
  <c r="F32" i="1" s="1"/>
  <c r="B31" i="1"/>
  <c r="F31" i="1" s="1"/>
  <c r="B30" i="1"/>
  <c r="F30" i="1" s="1"/>
  <c r="F29" i="1"/>
  <c r="B28" i="1"/>
  <c r="F28" i="1" s="1"/>
  <c r="B27" i="1"/>
  <c r="F27" i="1" s="1"/>
  <c r="B26" i="1"/>
  <c r="F26" i="1" s="1"/>
  <c r="B25" i="1"/>
  <c r="F25" i="1" s="1"/>
  <c r="B24" i="1"/>
  <c r="F24" i="1" s="1"/>
  <c r="B23" i="1"/>
  <c r="F23" i="1" s="1"/>
  <c r="B22" i="1"/>
  <c r="F22" i="1" s="1"/>
  <c r="B21" i="1"/>
  <c r="F21" i="1" s="1"/>
  <c r="B20" i="1"/>
  <c r="F20" i="1" s="1"/>
  <c r="B19" i="1"/>
  <c r="F19" i="1" s="1"/>
  <c r="B18" i="1"/>
  <c r="F18" i="1" s="1"/>
  <c r="B17" i="1"/>
  <c r="F17" i="1" s="1"/>
  <c r="B16" i="1"/>
  <c r="F16" i="1" s="1"/>
  <c r="B15" i="1"/>
  <c r="F15" i="1" s="1"/>
  <c r="B14" i="1"/>
  <c r="F14" i="1" s="1"/>
  <c r="B13" i="1"/>
  <c r="F13" i="1" s="1"/>
  <c r="B12" i="1"/>
  <c r="F12" i="1" s="1"/>
  <c r="B11" i="1"/>
  <c r="F11" i="1" s="1"/>
  <c r="F10" i="1"/>
  <c r="F9" i="1"/>
  <c r="F8" i="1"/>
  <c r="F7" i="1"/>
  <c r="F6" i="1"/>
  <c r="F5" i="1"/>
  <c r="F4" i="1"/>
  <c r="F130" i="1" l="1"/>
</calcChain>
</file>

<file path=xl/sharedStrings.xml><?xml version="1.0" encoding="utf-8"?>
<sst xmlns="http://schemas.openxmlformats.org/spreadsheetml/2006/main" count="849" uniqueCount="157">
  <si>
    <t>Median Kerb height raising detail seurvey</t>
  </si>
  <si>
    <t>Sr.no.</t>
  </si>
  <si>
    <t>Side</t>
  </si>
  <si>
    <t>Unit</t>
  </si>
  <si>
    <t>Length</t>
  </si>
  <si>
    <t>Remark</t>
  </si>
  <si>
    <t>LHS</t>
  </si>
  <si>
    <t>RM</t>
  </si>
  <si>
    <t>RHS</t>
  </si>
  <si>
    <t>TOTAL</t>
  </si>
  <si>
    <t>Chainage</t>
  </si>
  <si>
    <t>From</t>
  </si>
  <si>
    <t>To</t>
  </si>
  <si>
    <t>Existing Height</t>
  </si>
  <si>
    <t>Required Height</t>
  </si>
  <si>
    <t>Height to be raised</t>
  </si>
  <si>
    <t>A- Seprator kerb</t>
  </si>
  <si>
    <t>1537+800</t>
  </si>
  <si>
    <t>1538+000</t>
  </si>
  <si>
    <t>SR/Shoulder lane</t>
  </si>
  <si>
    <t>1538+1000</t>
  </si>
  <si>
    <t>1538+150</t>
  </si>
  <si>
    <t>Shoulder lane</t>
  </si>
  <si>
    <t>1538+300</t>
  </si>
  <si>
    <t>1538+400</t>
  </si>
  <si>
    <t>1538+500</t>
  </si>
  <si>
    <t>1538+600</t>
  </si>
  <si>
    <t>1538+700</t>
  </si>
  <si>
    <t>1538+900</t>
  </si>
  <si>
    <t>1539+000</t>
  </si>
  <si>
    <t>1551+750</t>
  </si>
  <si>
    <t>1551+800</t>
  </si>
  <si>
    <t>1552+200</t>
  </si>
  <si>
    <t>1552+285</t>
  </si>
  <si>
    <t>1522+850</t>
  </si>
  <si>
    <t>1552+860</t>
  </si>
  <si>
    <t>1552+868</t>
  </si>
  <si>
    <t>1552+875</t>
  </si>
  <si>
    <t>1552+900</t>
  </si>
  <si>
    <t>1553+200</t>
  </si>
  <si>
    <t>1553+205</t>
  </si>
  <si>
    <t>1553+390</t>
  </si>
  <si>
    <t>1553+405</t>
  </si>
  <si>
    <t>1553+490</t>
  </si>
  <si>
    <t>1553+580</t>
  </si>
  <si>
    <t>1553+590</t>
  </si>
  <si>
    <t>1553+710</t>
  </si>
  <si>
    <t>1553+780</t>
  </si>
  <si>
    <t>1553+850</t>
  </si>
  <si>
    <t>1554+000</t>
  </si>
  <si>
    <t>1554+100</t>
  </si>
  <si>
    <t>1556+300</t>
  </si>
  <si>
    <t>1556+400</t>
  </si>
  <si>
    <t>1556+700</t>
  </si>
  <si>
    <t>1556+800</t>
  </si>
  <si>
    <t>1556+900</t>
  </si>
  <si>
    <t>1557+200</t>
  </si>
  <si>
    <t>1557+300</t>
  </si>
  <si>
    <t>1557+400</t>
  </si>
  <si>
    <t>1557+500</t>
  </si>
  <si>
    <t>1558+300</t>
  </si>
  <si>
    <t>1558+400</t>
  </si>
  <si>
    <t>1558+500</t>
  </si>
  <si>
    <t>1558+600</t>
  </si>
  <si>
    <t>1558+800</t>
  </si>
  <si>
    <t>1558+900</t>
  </si>
  <si>
    <t>1570+050</t>
  </si>
  <si>
    <t>1570+100</t>
  </si>
  <si>
    <t>1570+200</t>
  </si>
  <si>
    <t>1570+300</t>
  </si>
  <si>
    <t>1570+400</t>
  </si>
  <si>
    <t>1570_400</t>
  </si>
  <si>
    <t>1570+500</t>
  </si>
  <si>
    <t>1570+600</t>
  </si>
  <si>
    <t>1570+700</t>
  </si>
  <si>
    <t>1572+650</t>
  </si>
  <si>
    <t>1572+850</t>
  </si>
  <si>
    <t>1575+600</t>
  </si>
  <si>
    <t>1575+700</t>
  </si>
  <si>
    <t>1575+800</t>
  </si>
  <si>
    <t>1575+900</t>
  </si>
  <si>
    <t>1576+050</t>
  </si>
  <si>
    <t>1576+100</t>
  </si>
  <si>
    <t>1576+400</t>
  </si>
  <si>
    <t>1576+500</t>
  </si>
  <si>
    <t>1576+200</t>
  </si>
  <si>
    <t>1572+900</t>
  </si>
  <si>
    <t>1572+800</t>
  </si>
  <si>
    <t>1572+700</t>
  </si>
  <si>
    <t>1571+400</t>
  </si>
  <si>
    <t>1571+300</t>
  </si>
  <si>
    <t>1571+200</t>
  </si>
  <si>
    <t>1571+000</t>
  </si>
  <si>
    <t>1570+900</t>
  </si>
  <si>
    <t>1570+800</t>
  </si>
  <si>
    <t>1570+000</t>
  </si>
  <si>
    <t>1569+100</t>
  </si>
  <si>
    <t>1569+000</t>
  </si>
  <si>
    <t>1562+950</t>
  </si>
  <si>
    <t>1562+900</t>
  </si>
  <si>
    <t>1559+200</t>
  </si>
  <si>
    <t>1559+100</t>
  </si>
  <si>
    <t>1558+100</t>
  </si>
  <si>
    <t>1558+000</t>
  </si>
  <si>
    <t>1557+900</t>
  </si>
  <si>
    <t>1557+800</t>
  </si>
  <si>
    <t>1557+050</t>
  </si>
  <si>
    <t>1557+000</t>
  </si>
  <si>
    <t>1556+600</t>
  </si>
  <si>
    <t>1556+500</t>
  </si>
  <si>
    <t>1553+900</t>
  </si>
  <si>
    <t>1553+800</t>
  </si>
  <si>
    <t>1553+700</t>
  </si>
  <si>
    <t>1553+500</t>
  </si>
  <si>
    <t>1553+400</t>
  </si>
  <si>
    <t>1553+300</t>
  </si>
  <si>
    <t>1553+20</t>
  </si>
  <si>
    <t>1553+100</t>
  </si>
  <si>
    <t>1553+000</t>
  </si>
  <si>
    <t>1552+800</t>
  </si>
  <si>
    <t>1552_400</t>
  </si>
  <si>
    <t>1552+300</t>
  </si>
  <si>
    <t>1552+100</t>
  </si>
  <si>
    <t>1552+000</t>
  </si>
  <si>
    <t>1539_200</t>
  </si>
  <si>
    <t>1539+100</t>
  </si>
  <si>
    <t>1538_900</t>
  </si>
  <si>
    <t>1538+800</t>
  </si>
  <si>
    <t>TOTAL-A</t>
  </si>
  <si>
    <t xml:space="preserve">B- Flyover/underpaass kerb </t>
  </si>
  <si>
    <t>Additional 10% extra</t>
  </si>
  <si>
    <t>Grand total</t>
  </si>
  <si>
    <t>GRAND TOTAL</t>
  </si>
  <si>
    <t>Drain wall height raising</t>
  </si>
  <si>
    <t>TOTAL for one sided</t>
  </si>
  <si>
    <t>For both side</t>
  </si>
  <si>
    <t>Chaiange</t>
  </si>
  <si>
    <t>Kerb Damaged Casting</t>
  </si>
  <si>
    <t>S.no.</t>
  </si>
  <si>
    <t>Description</t>
  </si>
  <si>
    <t>Qty</t>
  </si>
  <si>
    <t>Amount  (Rs.)</t>
  </si>
  <si>
    <t>Rmt</t>
  </si>
  <si>
    <t>Tentative Rate (Rs.)</t>
  </si>
  <si>
    <t>Total:-</t>
  </si>
  <si>
    <t>NHIT Eastern PROJECTS PRIVATE LIMITED</t>
  </si>
  <si>
    <t>Project:- Tolling Operation, Maintenance &amp; Transfer of Orai to Bara Section (From Km 1515+713 to Km 1578+872) LHS &amp; From Km 1578+360 to Km 1515+713 on RHS) of NH-27 in the State of Uttar Pradesh on Toll Operate Transfer (InvIT) Model</t>
  </si>
  <si>
    <t>GST 18%</t>
  </si>
  <si>
    <t>Median kerb height raising, Damaged kerb reparing &amp; Drain wall height raising work</t>
  </si>
  <si>
    <t>Kerb Stone Height Raising (As per IRC: 86-2018)
Scope of Work: The work of Kerb Height Raising shall include making up the loss of height with kerb casting machine (Apollo KLM 1200 or similar) to maximum height of 280 mm ( or as instructed by site supervisor) including chipping, applying bonding agent, casting using M20 grade of concrete and finishing using cement mortar including all materials, manpower and machinery.
Alignment &amp; Final Adjustments: Ensure that all Kerb stones are in alignment, smooth, and at the required height, following IRC: 86-2018 guidelines.
Rate Inclusions: The rate includes all labor, material, machinery, and all other incidental costs for the following:
Measurement is based on the length of Kerb raised as per site requirements.</t>
  </si>
  <si>
    <t xml:space="preserve">Cast-in-Situ Cement Concrete M20 Kerb (Damaged Kerb)
Scope of Work: Re-Construction of Damaged Kerb. Execution Requirements: Dismantling of existing damaged kerb, Construction of kerb using M20 concrete with kerb casting machine or manually. Provide 5m interval saw-cut grooved, ensure ±6 mm vertical/horizontal tolerance. Ensure concrete is free from honeycombs and voids; comply with Section 1700. The rate shall include the cost of all materials (M20 concrete), labour, kerb casting equipment, shuttering, surface finishing, joint cutting, curing, and all incidental works required for proper execution, including safety measures.
Relevant Specification: MoRTH Clause: 409 (Cement Concrete for Kerbs, Channels, and Edging)
</t>
  </si>
  <si>
    <t>Raising the height of existing drain walls :Providing and raising the height of existing RCC drain wall by an average 300 mm by repair and strengthening method, including: Removal of loose, deteriorated and unsound concrete by chipping up to sound surface, Cleaning of exposed reinforcement by wire brushing and removal of dust/debris using air compressor, Drilling holes of required diameter and depth in existing concrete using rotary drilling machine, Fixing of additional reinforcement Fe-500 grade bars of approved diameter using epoxy anchoring system complete as per manufacturer specifications, Providing and tying additional reinforcement including distribution steel, binding wire, cover blocks etc., Erection of shuttering/formwork including staging, alignment and supports, Placing of M25 grade concrete including mixing, placing, vibrating, finishing and curing, Removal of formwork, surface finishing and disposal of debris, Including all labour, materials, tools, plant, safety arrangements, barricading and traffic management, Complete in all respects as per MoRTH Specifications (Clause 409 – 5th Revision) and directions of the Engineer-in-Charge.</t>
  </si>
  <si>
    <t>Note: Material &amp; Testing shall be done as per NHAI/MORTH specification</t>
  </si>
  <si>
    <t>* The Quantities mentioned in BoQ may vary up to ± 25% of original BoQ quantity of single BoQ item subject to maximum of ± 20% of original Contract price. The decision of the Employer shall be final and binding on the contractor</t>
  </si>
  <si>
    <r>
      <rPr>
        <b/>
        <u/>
        <sz val="10"/>
        <color theme="1"/>
        <rFont val="Aptos"/>
        <family val="2"/>
      </rPr>
      <t>Kerb Stone Height Raising (As per IRC: 86-2018)</t>
    </r>
    <r>
      <rPr>
        <sz val="10"/>
        <color theme="1"/>
        <rFont val="Aptos"/>
        <family val="2"/>
      </rPr>
      <t xml:space="preserve">
Scope of Work: Raising, re-aligning and/or replacing existing kerb stones at locations where kerb height has reduced or misalignment has occurred, including excavation and re-compaction of foundation, re-setting of kerb stones by raising the average kerb height by 130 mm using M20 grade cement concrete, removal and replacement of damaged kerb stones (kerb stones to conform to MoRTH Clause 409 and IRC: 84 &amp; 87), complete with proper line, level, alignment, cleaning and disposal of debris, all as per IRC: 86-2018 and directions of the Engineer-in-Charge.
Replacement: Replace damaged or broken Kerb stones with new ones conforming to MoRTH Clause 409 and IRC: 84 &amp; 87, ensuring the new stones are properly aligned and fixed.
Alignment &amp; Final Adjustments: Ensure that all Kerb stones are in alignment, smooth, and at the required height, following IRC: 86-2018 guidelines.
Rate Inclusions: The rate includes all labor, material, machinery, and other costs for the following:
Raising, re-aligning, or replacing Kerb stones. Excavation and re- compaction of foundation materials, realignment of the Kerb stones to meet prescribed height and specifications. Cleaning and disposal of debris.
Measurement is based on the length of Kerb restored, raised, or replaced, as per site requirements.</t>
    </r>
  </si>
  <si>
    <r>
      <rPr>
        <b/>
        <sz val="10"/>
        <color theme="1"/>
        <rFont val="Aptos"/>
        <family val="2"/>
      </rPr>
      <t>Raising the height of existing drain walls</t>
    </r>
    <r>
      <rPr>
        <sz val="10"/>
        <color theme="1"/>
        <rFont val="Aptos"/>
        <family val="2"/>
      </rPr>
      <t xml:space="preserve"> by an average of 300 mm, including structural repair and strengthening of corroded reinforcement. The work shall involve removal of loose and deteriorated concrete, surface preparation, and provision of additional corrosion-resistant steel reinforcement Fe 500 or higher grade, 12 mm diameter at 150 mm centre-to-centre both ways, in the existing drain wall/structural members by reparing method Placing rebar into the holes and ensuring proper bonding with epoxy resin. with 10mm Dia distribution bar along the drain at 100mm c/c spacing.
The item shall include cutting, bending, placing and fixing of reinforcement, tying with existing/distribution bars using GI binding wire, drilling of holes, fixing of rebars using epoxy resin anchoring compound (Fosroc Lokfix, Hilti RE-500, Fischer FIS-V or equivalent) ensuring proper embedment and bonding, and retouching of damaged protective coating, if any, using zinc-rich spray.
The work shall further include shuttering/formwork wherever required, placing, compaction, finishing and curing of M25 grade cement concrete for the raised portion of the wall, making good all disturbed surfaces, cleaning of the work area and disposal of debris, complete in all respects as per relevant IRC/MoRTH specifications and directions of the Engineer-in-Charge.
The rate shall include the cost of all labour, materials, tools, plants, machinery, formwork, reinforcement steel, epoxy anchoring compound, zinc spray, </t>
    </r>
    <r>
      <rPr>
        <sz val="10"/>
        <rFont val="Aptos"/>
        <family val="2"/>
      </rPr>
      <t>M25 concrete</t>
    </r>
    <r>
      <rPr>
        <sz val="10"/>
        <color theme="1"/>
        <rFont val="Aptos"/>
        <family val="2"/>
      </rPr>
      <t>, curing, safety measures, and all incidental works required to complete the item.</t>
    </r>
  </si>
  <si>
    <r>
      <rPr>
        <b/>
        <i/>
        <u/>
        <sz val="10"/>
        <color theme="1"/>
        <rFont val="Aptos"/>
        <family val="2"/>
      </rPr>
      <t>Cast-in-Situ Cement Concrete M20 Kerb (Damaged Kerb)</t>
    </r>
    <r>
      <rPr>
        <sz val="10"/>
        <color theme="1"/>
        <rFont val="Aptos"/>
        <family val="2"/>
      </rPr>
      <t xml:space="preserve">
Scope of Work: Re-Construction of Damaged Kerb. Execution Requirements: 
1)Dismantling of existing damaged kerb, 
2) Kerb Construction: Use cast-in-situ M20 concrete with kerb casting machine or by manually . Where not feasible, precast blocks may be used.
3) Alignment : Cast kerbs in continuous lengths.
4) Joints &amp; Tolerances: Provide 5 m interval saw-cut grooves; ensure ±6 mm vertical/horizontal tolerance.
5) Equipment: Kerb casting machine to ensure uniform section, compaction, and finish.
6) Quality Control: Ensure concrete is free from honeycombs and voids; comply with Section 1700.
Rate Inclusions: The rate shall include the cost of all materials (M15 &amp; M20 concrete), labour, kerb casting equipment, shuttering, surface finishing, joint cutting, curing, and all incidental works required for proper execution, including safety measures.
Relevant Specification: MoRTH Clause: 409 (Cement Concrete for Kerbs, Channels, and Edging)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</si>
</sst>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00"/>
    <numFmt numFmtId="165" formatCode="0.0"/>
    <numFmt numFmtId="166" formatCode="_ * #,##0_ ;_ * \-#,##0_ ;_ * &quot;-&quot;??_ ;_ @_ "/>
    <numFmt numFmtId="167" formatCode="_(* #,##0.00_);_(* \(#,##0.00\);_(* &quot;-&quot;??_);_(@_)"/>
  </numFmts>
  <fonts count="21" x14ac:knownFonts="1">
    <font>
      <sz val="11"/>
      <color theme="1"/>
      <name val="Aptos Narrow"/>
      <family val="2"/>
      <scheme val="minor"/>
    </font>
    <font>
      <sz val="11"/>
      <color theme="1"/>
      <name val="Aptos Narrow"/>
      <family val="2"/>
      <scheme val="minor"/>
    </font>
    <font>
      <b/>
      <sz val="10"/>
      <name val="Aptos"/>
      <family val="2"/>
    </font>
    <font>
      <sz val="11"/>
      <color theme="1"/>
      <name val="Aptos"/>
      <family val="2"/>
    </font>
    <font>
      <b/>
      <sz val="11"/>
      <color theme="1"/>
      <name val="Aptos"/>
      <family val="2"/>
    </font>
    <font>
      <b/>
      <sz val="10"/>
      <color theme="0"/>
      <name val="Aptos"/>
      <family val="2"/>
    </font>
    <font>
      <sz val="10"/>
      <color rgb="FF000000"/>
      <name val="Aptos"/>
      <family val="2"/>
    </font>
    <font>
      <sz val="10"/>
      <color theme="1"/>
      <name val="Aptos"/>
      <family val="2"/>
    </font>
    <font>
      <b/>
      <u/>
      <sz val="10"/>
      <color theme="1"/>
      <name val="Aptos"/>
      <family val="2"/>
    </font>
    <font>
      <sz val="10"/>
      <name val="Aptos"/>
      <family val="2"/>
    </font>
    <font>
      <b/>
      <i/>
      <u/>
      <sz val="10"/>
      <color theme="1"/>
      <name val="Aptos"/>
      <family val="2"/>
    </font>
    <font>
      <b/>
      <sz val="10"/>
      <color theme="1"/>
      <name val="Aptos"/>
      <family val="2"/>
    </font>
    <font>
      <b/>
      <sz val="12"/>
      <color theme="1"/>
      <name val="Aptos"/>
      <family val="2"/>
    </font>
    <font>
      <sz val="12"/>
      <color theme="1"/>
      <name val="Aptos"/>
      <family val="2"/>
    </font>
    <font>
      <b/>
      <sz val="14"/>
      <color theme="0"/>
      <name val="Aptos"/>
      <family val="2"/>
    </font>
    <font>
      <sz val="11"/>
      <color theme="0"/>
      <name val="Aptos"/>
      <family val="2"/>
    </font>
    <font>
      <b/>
      <sz val="12"/>
      <color theme="0"/>
      <name val="Aptos"/>
      <family val="2"/>
    </font>
    <font>
      <sz val="12"/>
      <name val="Aptos"/>
      <family val="2"/>
    </font>
    <font>
      <b/>
      <sz val="18"/>
      <color theme="1"/>
      <name val="Aptos"/>
      <family val="2"/>
    </font>
    <font>
      <b/>
      <sz val="11"/>
      <color theme="0"/>
      <name val="Aptos"/>
      <family val="2"/>
    </font>
    <font>
      <b/>
      <sz val="14"/>
      <color theme="1"/>
      <name val="Aptos"/>
      <family val="2"/>
    </font>
  </fonts>
  <fills count="10">
    <fill>
      <patternFill patternType="none"/>
    </fill>
    <fill>
      <patternFill patternType="gray125"/>
    </fill>
    <fill>
      <patternFill patternType="solid">
        <fgColor theme="7" tint="0.59999389629810485"/>
        <bgColor indexed="64"/>
      </patternFill>
    </fill>
    <fill>
      <patternFill patternType="solid">
        <fgColor rgb="FF002060"/>
        <bgColor indexed="64"/>
      </patternFill>
    </fill>
    <fill>
      <patternFill patternType="solid">
        <fgColor theme="8" tint="0.59999389629810485"/>
        <bgColor indexed="64"/>
      </patternFill>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9"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66">
    <xf numFmtId="0" fontId="0" fillId="0" borderId="0" xfId="0"/>
    <xf numFmtId="0" fontId="0" fillId="0" borderId="0" xfId="0" applyAlignment="1">
      <alignment wrapText="1"/>
    </xf>
    <xf numFmtId="0" fontId="2" fillId="7" borderId="1" xfId="0" applyFont="1" applyFill="1" applyBorder="1" applyAlignment="1">
      <alignment horizontal="center" vertical="top" wrapText="1"/>
    </xf>
    <xf numFmtId="0" fontId="3" fillId="0" borderId="0" xfId="0" applyFont="1" applyAlignment="1">
      <alignment horizontal="center" vertical="center"/>
    </xf>
    <xf numFmtId="0" fontId="2" fillId="8" borderId="1" xfId="0" applyFont="1" applyFill="1" applyBorder="1" applyAlignment="1">
      <alignment horizontal="center" vertical="top" wrapText="1"/>
    </xf>
    <xf numFmtId="0" fontId="4" fillId="0" borderId="1" xfId="0" applyFont="1" applyBorder="1" applyAlignment="1">
      <alignment horizontal="center" vertical="center"/>
    </xf>
    <xf numFmtId="0" fontId="5" fillId="3" borderId="1"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1" fontId="6" fillId="0" borderId="1" xfId="0" applyNumberFormat="1" applyFont="1" applyBorder="1" applyAlignment="1">
      <alignment horizontal="center" vertical="center" shrinkToFit="1"/>
    </xf>
    <xf numFmtId="0" fontId="7" fillId="0" borderId="1" xfId="0" applyFont="1" applyBorder="1" applyAlignment="1">
      <alignment horizontal="left" vertical="center" wrapText="1"/>
    </xf>
    <xf numFmtId="0" fontId="9" fillId="0" borderId="1" xfId="0" applyFont="1" applyBorder="1" applyAlignment="1">
      <alignment horizontal="center" vertical="center" wrapText="1"/>
    </xf>
    <xf numFmtId="166" fontId="9" fillId="0" borderId="1" xfId="1" applyNumberFormat="1" applyFont="1" applyBorder="1" applyAlignment="1">
      <alignment horizontal="center" vertical="center" wrapText="1"/>
    </xf>
    <xf numFmtId="1" fontId="9" fillId="0" borderId="1" xfId="0" applyNumberFormat="1" applyFont="1" applyBorder="1" applyAlignment="1">
      <alignment horizontal="center" vertical="center" wrapText="1"/>
    </xf>
    <xf numFmtId="0" fontId="12" fillId="9" borderId="1" xfId="0" applyFont="1" applyFill="1" applyBorder="1" applyAlignment="1">
      <alignment horizontal="center" vertical="center"/>
    </xf>
    <xf numFmtId="166" fontId="12" fillId="9" borderId="1" xfId="0" applyNumberFormat="1" applyFont="1" applyFill="1" applyBorder="1" applyAlignment="1">
      <alignment horizontal="center" vertical="center"/>
    </xf>
    <xf numFmtId="0" fontId="3" fillId="9" borderId="1" xfId="0" applyFont="1" applyFill="1" applyBorder="1" applyAlignment="1">
      <alignment horizontal="center" vertical="center"/>
    </xf>
    <xf numFmtId="166" fontId="4" fillId="9" borderId="1" xfId="0" applyNumberFormat="1" applyFont="1" applyFill="1" applyBorder="1" applyAlignment="1">
      <alignment horizontal="center" vertical="center"/>
    </xf>
    <xf numFmtId="0" fontId="4" fillId="9" borderId="1" xfId="0" applyFont="1" applyFill="1" applyBorder="1" applyAlignment="1">
      <alignment horizontal="center" vertical="center"/>
    </xf>
    <xf numFmtId="0" fontId="12" fillId="0" borderId="0" xfId="0" applyFont="1" applyAlignment="1">
      <alignment horizontal="left" vertical="center"/>
    </xf>
    <xf numFmtId="0" fontId="12" fillId="0" borderId="0" xfId="0" applyFont="1" applyAlignment="1">
      <alignment vertical="center"/>
    </xf>
    <xf numFmtId="0" fontId="12" fillId="0" borderId="0" xfId="0" applyFont="1" applyAlignment="1">
      <alignment horizontal="center" vertical="center"/>
    </xf>
    <xf numFmtId="0" fontId="12" fillId="0" borderId="0" xfId="0" applyFont="1" applyAlignment="1">
      <alignment horizontal="left" vertical="center"/>
    </xf>
    <xf numFmtId="0" fontId="13" fillId="0" borderId="0" xfId="0" applyFont="1" applyAlignment="1">
      <alignment vertical="center"/>
    </xf>
    <xf numFmtId="167" fontId="13" fillId="0" borderId="0" xfId="0" applyNumberFormat="1" applyFont="1" applyAlignment="1">
      <alignment vertical="center"/>
    </xf>
    <xf numFmtId="0" fontId="12" fillId="0" borderId="0" xfId="0" applyFont="1" applyAlignment="1">
      <alignment horizontal="left" vertical="center" wrapText="1"/>
    </xf>
    <xf numFmtId="0" fontId="12" fillId="0" borderId="0" xfId="0" applyFont="1" applyAlignment="1">
      <alignment vertical="center" wrapText="1"/>
    </xf>
    <xf numFmtId="0" fontId="14" fillId="3" borderId="1" xfId="0" applyFont="1" applyFill="1" applyBorder="1" applyAlignment="1">
      <alignment horizontal="center" vertical="center"/>
    </xf>
    <xf numFmtId="0" fontId="3" fillId="0" borderId="0" xfId="0" applyFont="1"/>
    <xf numFmtId="0" fontId="15" fillId="3" borderId="1"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1" xfId="0" applyFont="1" applyFill="1" applyBorder="1" applyAlignment="1">
      <alignment horizontal="center" vertical="center"/>
    </xf>
    <xf numFmtId="0" fontId="14" fillId="3" borderId="2" xfId="0" applyFont="1" applyFill="1" applyBorder="1" applyAlignment="1">
      <alignment horizontal="left" vertical="center"/>
    </xf>
    <xf numFmtId="0" fontId="14" fillId="3" borderId="6" xfId="0" applyFont="1" applyFill="1" applyBorder="1" applyAlignment="1">
      <alignment horizontal="left" vertical="center"/>
    </xf>
    <xf numFmtId="0" fontId="14" fillId="3" borderId="3" xfId="0" applyFont="1" applyFill="1" applyBorder="1" applyAlignment="1">
      <alignment horizontal="left"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16" fillId="3" borderId="7" xfId="0" applyFont="1" applyFill="1" applyBorder="1" applyAlignment="1">
      <alignment horizontal="left" vertical="center"/>
    </xf>
    <xf numFmtId="0" fontId="13" fillId="0" borderId="0" xfId="0" applyFont="1"/>
    <xf numFmtId="0" fontId="17" fillId="0" borderId="1" xfId="0" applyFont="1" applyBorder="1" applyAlignment="1">
      <alignment horizontal="center" vertical="center"/>
    </xf>
    <xf numFmtId="164" fontId="13" fillId="0" borderId="1" xfId="0" applyNumberFormat="1" applyFont="1" applyBorder="1" applyAlignment="1">
      <alignment horizontal="center" vertical="center"/>
    </xf>
    <xf numFmtId="0" fontId="13" fillId="0" borderId="1" xfId="0" applyFont="1" applyBorder="1" applyAlignment="1">
      <alignment horizontal="center" vertical="center"/>
    </xf>
    <xf numFmtId="0" fontId="17" fillId="5" borderId="1" xfId="0" applyFont="1" applyFill="1" applyBorder="1" applyAlignment="1">
      <alignment horizontal="center" vertical="center"/>
    </xf>
    <xf numFmtId="164" fontId="13" fillId="5" borderId="1" xfId="0" applyNumberFormat="1" applyFont="1" applyFill="1" applyBorder="1" applyAlignment="1">
      <alignment horizontal="center" vertical="center"/>
    </xf>
    <xf numFmtId="0" fontId="13" fillId="5" borderId="1" xfId="0" applyFont="1" applyFill="1" applyBorder="1" applyAlignment="1">
      <alignment horizontal="center" vertical="center"/>
    </xf>
    <xf numFmtId="165" fontId="17" fillId="0" borderId="1" xfId="0" applyNumberFormat="1"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4" fillId="3" borderId="8" xfId="0" applyFont="1" applyFill="1" applyBorder="1" applyAlignment="1">
      <alignment horizontal="center"/>
    </xf>
    <xf numFmtId="2" fontId="3" fillId="0" borderId="1" xfId="0" applyNumberFormat="1" applyFont="1" applyBorder="1" applyAlignment="1">
      <alignment horizontal="center" vertical="center"/>
    </xf>
    <xf numFmtId="0" fontId="18" fillId="0" borderId="5" xfId="0" applyFont="1" applyBorder="1" applyAlignment="1">
      <alignment horizontal="center" vertical="center"/>
    </xf>
    <xf numFmtId="0" fontId="18" fillId="0" borderId="5" xfId="0" applyFont="1" applyBorder="1" applyAlignment="1">
      <alignment horizontal="center" vertical="center"/>
    </xf>
    <xf numFmtId="0" fontId="18" fillId="4" borderId="1" xfId="0" applyFont="1" applyFill="1" applyBorder="1"/>
    <xf numFmtId="0" fontId="16" fillId="3" borderId="1" xfId="0" applyFont="1" applyFill="1" applyBorder="1" applyAlignment="1">
      <alignment horizontal="center" vertical="center"/>
    </xf>
    <xf numFmtId="0" fontId="19" fillId="3" borderId="4" xfId="0" applyFont="1" applyFill="1" applyBorder="1" applyAlignment="1">
      <alignment horizontal="center" vertical="center"/>
    </xf>
    <xf numFmtId="0" fontId="16" fillId="3" borderId="2" xfId="0" applyFont="1" applyFill="1" applyBorder="1" applyAlignment="1">
      <alignment horizontal="center" vertical="center"/>
    </xf>
    <xf numFmtId="0" fontId="16" fillId="3" borderId="3" xfId="0" applyFont="1" applyFill="1" applyBorder="1" applyAlignment="1">
      <alignment horizontal="center" vertical="center"/>
    </xf>
    <xf numFmtId="0" fontId="19" fillId="3" borderId="5" xfId="0" applyFont="1" applyFill="1" applyBorder="1" applyAlignment="1">
      <alignment horizontal="center" vertical="center"/>
    </xf>
    <xf numFmtId="0" fontId="19" fillId="3" borderId="1" xfId="0" applyFont="1" applyFill="1" applyBorder="1" applyAlignment="1">
      <alignment horizontal="center" vertical="center"/>
    </xf>
    <xf numFmtId="164" fontId="3" fillId="0" borderId="1" xfId="0" applyNumberFormat="1" applyFont="1" applyBorder="1" applyAlignment="1">
      <alignment horizontal="center" vertical="center"/>
    </xf>
    <xf numFmtId="0" fontId="3" fillId="6" borderId="1" xfId="0" applyFont="1" applyFill="1" applyBorder="1" applyAlignment="1">
      <alignment horizontal="center" vertical="center"/>
    </xf>
    <xf numFmtId="0" fontId="20" fillId="2" borderId="1" xfId="0" applyFont="1" applyFill="1" applyBorder="1" applyAlignment="1">
      <alignment horizontal="center" vertical="center"/>
    </xf>
    <xf numFmtId="0" fontId="20" fillId="2" borderId="1" xfId="0" applyFont="1" applyFill="1" applyBorder="1" applyAlignment="1">
      <alignment horizontal="center" vertical="center"/>
    </xf>
    <xf numFmtId="165" fontId="3" fillId="0" borderId="0" xfId="0" applyNumberFormat="1" applyFont="1" applyAlignment="1">
      <alignment horizontal="center" vertical="center"/>
    </xf>
  </cellXfs>
  <cellStyles count="2">
    <cellStyle name="Comma 2" xfId="1" xr:uid="{80E881FE-2EC2-4845-9768-230C0DDC14B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221674</xdr:colOff>
      <xdr:row>19</xdr:row>
      <xdr:rowOff>67857</xdr:rowOff>
    </xdr:from>
    <xdr:to>
      <xdr:col>9</xdr:col>
      <xdr:colOff>262661</xdr:colOff>
      <xdr:row>23</xdr:row>
      <xdr:rowOff>61627</xdr:rowOff>
    </xdr:to>
    <xdr:sp macro="" textlink="">
      <xdr:nvSpPr>
        <xdr:cNvPr id="2" name="Text Box 3080">
          <a:extLst>
            <a:ext uri="{FF2B5EF4-FFF2-40B4-BE49-F238E27FC236}">
              <a16:creationId xmlns:a16="http://schemas.microsoft.com/office/drawing/2014/main" id="{AA49E6DF-5A9A-4AD7-9EF7-D9D8B118D5FE}"/>
            </a:ext>
          </a:extLst>
        </xdr:cNvPr>
        <xdr:cNvSpPr txBox="1">
          <a:spLocks/>
        </xdr:cNvSpPr>
      </xdr:nvSpPr>
      <xdr:spPr>
        <a:xfrm>
          <a:off x="221674" y="3753165"/>
          <a:ext cx="6026150" cy="769625"/>
        </a:xfrm>
        <a:prstGeom prst="rect">
          <a:avLst/>
        </a:prstGeom>
        <a:noFill/>
        <a:ln w="6350">
          <a:noFill/>
        </a:ln>
      </xdr:spPr>
      <xdr:txBody>
        <a:bodyPr rot="0" spcFirstLastPara="0" vert="horz" wrap="square" lIns="0" tIns="0" rIns="0" bIns="0" numCol="1" spcCol="0" rtlCol="0" fromWordArt="0" anchor="ctr" anchorCtr="0" forceAA="0" compatLnSpc="1">
          <a:prstTxWarp prst="textNoShape">
            <a:avLst/>
          </a:prstTxWarp>
          <a:spAutoFit/>
        </a:bodyPr>
        <a:lstStyle/>
        <a:p>
          <a:pPr algn="ctr">
            <a:lnSpc>
              <a:spcPct val="80000"/>
            </a:lnSpc>
            <a:spcAft>
              <a:spcPts val="200"/>
            </a:spcAft>
            <a:buNone/>
          </a:pPr>
          <a:r>
            <a:rPr lang="en-IN" sz="2400" b="1" kern="100">
              <a:solidFill>
                <a:srgbClr val="01366C"/>
              </a:solidFill>
              <a:effectLst/>
              <a:latin typeface="Poppins" panose="00000500000000000000" pitchFamily="2" charset="0"/>
              <a:ea typeface="Adobe Gothic Std B"/>
              <a:cs typeface="Calibri" panose="020F0502020204030204" pitchFamily="34" charset="0"/>
            </a:rPr>
            <a:t>Annexure C3</a:t>
          </a:r>
          <a:endParaRPr lang="en-IN" sz="2400" kern="100">
            <a:effectLst/>
            <a:latin typeface="Calibri" panose="020F0502020204030204" pitchFamily="34" charset="0"/>
            <a:ea typeface="Calibri" panose="020F0502020204030204" pitchFamily="34" charset="0"/>
            <a:cs typeface="Calibri" panose="020F0502020204030204" pitchFamily="34" charset="0"/>
          </a:endParaRPr>
        </a:p>
        <a:p>
          <a:pPr algn="ctr">
            <a:lnSpc>
              <a:spcPct val="80000"/>
            </a:lnSpc>
            <a:spcAft>
              <a:spcPts val="200"/>
            </a:spcAft>
            <a:buNone/>
          </a:pPr>
          <a:r>
            <a:rPr lang="en-IN" sz="2400" b="1" kern="100">
              <a:solidFill>
                <a:srgbClr val="01366C"/>
              </a:solidFill>
              <a:effectLst/>
              <a:latin typeface="Poppins" panose="00000500000000000000" pitchFamily="2" charset="0"/>
              <a:ea typeface="Adobe Gothic Std B"/>
              <a:cs typeface="Calibri" panose="020F0502020204030204" pitchFamily="34" charset="0"/>
            </a:rPr>
            <a:t>Bill</a:t>
          </a:r>
          <a:r>
            <a:rPr lang="en-IN" sz="2400" b="1" kern="100" baseline="0">
              <a:solidFill>
                <a:srgbClr val="01366C"/>
              </a:solidFill>
              <a:effectLst/>
              <a:latin typeface="Poppins" panose="00000500000000000000" pitchFamily="2" charset="0"/>
              <a:ea typeface="Adobe Gothic Std B"/>
              <a:cs typeface="Calibri" panose="020F0502020204030204" pitchFamily="34" charset="0"/>
            </a:rPr>
            <a:t> Of Quantities (BOQ)</a:t>
          </a:r>
          <a:r>
            <a:rPr lang="en-IN" sz="2400" b="1" kern="100">
              <a:solidFill>
                <a:srgbClr val="01366C"/>
              </a:solidFill>
              <a:effectLst/>
              <a:latin typeface="Poppins" panose="00000500000000000000" pitchFamily="2" charset="0"/>
              <a:ea typeface="Adobe Gothic Std B"/>
              <a:cs typeface="Calibri" panose="020F0502020204030204" pitchFamily="34" charset="0"/>
            </a:rPr>
            <a:t> </a:t>
          </a:r>
          <a:endParaRPr lang="en-IN" sz="2400" kern="100">
            <a:effectLst/>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oneCell">
    <xdr:from>
      <xdr:col>7</xdr:col>
      <xdr:colOff>70018</xdr:colOff>
      <xdr:row>1</xdr:row>
      <xdr:rowOff>127466</xdr:rowOff>
    </xdr:from>
    <xdr:to>
      <xdr:col>9</xdr:col>
      <xdr:colOff>121105</xdr:colOff>
      <xdr:row>4</xdr:row>
      <xdr:rowOff>193274</xdr:rowOff>
    </xdr:to>
    <xdr:pic>
      <xdr:nvPicPr>
        <xdr:cNvPr id="3" name="Picture 2" descr="A blue and orange logo&#10;&#10;AI-generated content may be incorrect.">
          <a:extLst>
            <a:ext uri="{FF2B5EF4-FFF2-40B4-BE49-F238E27FC236}">
              <a16:creationId xmlns:a16="http://schemas.microsoft.com/office/drawing/2014/main" id="{693F25A8-4D7E-4202-BEC0-334E6EB7CD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25145" y="321429"/>
          <a:ext cx="1381123" cy="6477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04A9C-76C9-4FC9-9F11-659E8EDAA193}">
  <dimension ref="A1"/>
  <sheetViews>
    <sheetView tabSelected="1" view="pageBreakPreview" zoomScale="60" zoomScaleNormal="100" workbookViewId="0">
      <selection activeCell="S20" sqref="S20"/>
    </sheetView>
  </sheetViews>
  <sheetFormatPr defaultRowHeight="15.05" x14ac:dyDescent="0.3"/>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DDD58-DF27-462F-B7D1-20898457C993}">
  <sheetPr>
    <pageSetUpPr fitToPage="1"/>
  </sheetPr>
  <dimension ref="A1:G18"/>
  <sheetViews>
    <sheetView view="pageBreakPreview" zoomScale="115" zoomScaleNormal="100" zoomScaleSheetLayoutView="115" workbookViewId="0">
      <pane ySplit="5" topLeftCell="A6" activePane="bottomLeft" state="frozen"/>
      <selection pane="bottomLeft" activeCell="B8" sqref="B8"/>
    </sheetView>
  </sheetViews>
  <sheetFormatPr defaultRowHeight="15.05" x14ac:dyDescent="0.3"/>
  <cols>
    <col min="1" max="1" width="8.88671875" style="3"/>
    <col min="2" max="2" width="85.109375" style="3" customWidth="1"/>
    <col min="3" max="3" width="8.21875" style="3" customWidth="1"/>
    <col min="4" max="4" width="7.88671875" style="3" customWidth="1"/>
    <col min="5" max="5" width="14.88671875" style="3" customWidth="1"/>
    <col min="6" max="6" width="20.88671875" style="3" customWidth="1"/>
    <col min="7" max="16384" width="8.88671875" style="3"/>
  </cols>
  <sheetData>
    <row r="1" spans="1:7" x14ac:dyDescent="0.3">
      <c r="A1" s="2" t="s">
        <v>145</v>
      </c>
      <c r="B1" s="2"/>
      <c r="C1" s="2"/>
      <c r="D1" s="2"/>
      <c r="E1" s="2"/>
      <c r="F1" s="2"/>
    </row>
    <row r="2" spans="1:7" ht="39.6" customHeight="1" x14ac:dyDescent="0.3">
      <c r="A2" s="4" t="s">
        <v>146</v>
      </c>
      <c r="B2" s="4"/>
      <c r="C2" s="4"/>
      <c r="D2" s="4"/>
      <c r="E2" s="4"/>
      <c r="F2" s="4"/>
    </row>
    <row r="3" spans="1:7" x14ac:dyDescent="0.3">
      <c r="A3" s="5" t="s">
        <v>148</v>
      </c>
      <c r="B3" s="5"/>
      <c r="C3" s="5"/>
      <c r="D3" s="5"/>
      <c r="E3" s="5"/>
      <c r="F3" s="5"/>
    </row>
    <row r="4" spans="1:7" x14ac:dyDescent="0.3">
      <c r="A4" s="6" t="s">
        <v>138</v>
      </c>
      <c r="B4" s="6" t="s">
        <v>139</v>
      </c>
      <c r="C4" s="7" t="s">
        <v>3</v>
      </c>
      <c r="D4" s="7" t="s">
        <v>140</v>
      </c>
      <c r="E4" s="7" t="s">
        <v>143</v>
      </c>
      <c r="F4" s="7" t="s">
        <v>141</v>
      </c>
    </row>
    <row r="5" spans="1:7" x14ac:dyDescent="0.3">
      <c r="A5" s="6"/>
      <c r="B5" s="6"/>
      <c r="C5" s="8"/>
      <c r="D5" s="8"/>
      <c r="E5" s="8"/>
      <c r="F5" s="8"/>
    </row>
    <row r="6" spans="1:7" ht="250.05" customHeight="1" x14ac:dyDescent="0.3">
      <c r="A6" s="9">
        <v>1</v>
      </c>
      <c r="B6" s="10" t="s">
        <v>154</v>
      </c>
      <c r="C6" s="11" t="s">
        <v>142</v>
      </c>
      <c r="D6" s="11">
        <f>'Kerb Raising'!F130*1.1</f>
        <v>124694.90000000017</v>
      </c>
      <c r="E6" s="11"/>
      <c r="F6" s="12">
        <f>D6*E6</f>
        <v>0</v>
      </c>
    </row>
    <row r="7" spans="1:7" ht="190" customHeight="1" x14ac:dyDescent="0.3">
      <c r="A7" s="9">
        <f>A6+1</f>
        <v>2</v>
      </c>
      <c r="B7" s="10" t="s">
        <v>156</v>
      </c>
      <c r="C7" s="11" t="s">
        <v>142</v>
      </c>
      <c r="D7" s="11">
        <f>'Damages Kerb'!F114</f>
        <v>5944.4</v>
      </c>
      <c r="E7" s="13"/>
      <c r="F7" s="12">
        <f t="shared" ref="F7" si="0">D7*E7</f>
        <v>0</v>
      </c>
    </row>
    <row r="8" spans="1:7" ht="240.05" customHeight="1" x14ac:dyDescent="0.3">
      <c r="A8" s="9">
        <f>A7+1</f>
        <v>3</v>
      </c>
      <c r="B8" s="10" t="s">
        <v>155</v>
      </c>
      <c r="C8" s="11" t="s">
        <v>142</v>
      </c>
      <c r="D8" s="11">
        <f>'Drain Height Raising'!F43</f>
        <v>15680.000000000291</v>
      </c>
      <c r="E8" s="13"/>
      <c r="F8" s="12">
        <f>D8*E8</f>
        <v>0</v>
      </c>
    </row>
    <row r="9" spans="1:7" ht="15.75" x14ac:dyDescent="0.3">
      <c r="A9" s="14" t="s">
        <v>144</v>
      </c>
      <c r="B9" s="14"/>
      <c r="C9" s="14"/>
      <c r="D9" s="14"/>
      <c r="E9" s="14"/>
      <c r="F9" s="15">
        <f>SUM(F6:F8)</f>
        <v>0</v>
      </c>
    </row>
    <row r="10" spans="1:7" x14ac:dyDescent="0.3">
      <c r="A10" s="16" t="s">
        <v>147</v>
      </c>
      <c r="B10" s="16"/>
      <c r="C10" s="16"/>
      <c r="D10" s="16"/>
      <c r="E10" s="16"/>
      <c r="F10" s="17">
        <f>F9*18%</f>
        <v>0</v>
      </c>
    </row>
    <row r="11" spans="1:7" ht="15.75" x14ac:dyDescent="0.3">
      <c r="A11" s="18" t="s">
        <v>132</v>
      </c>
      <c r="B11" s="18"/>
      <c r="C11" s="18"/>
      <c r="D11" s="18"/>
      <c r="E11" s="18"/>
      <c r="F11" s="15">
        <f>F9+F10</f>
        <v>0</v>
      </c>
    </row>
    <row r="14" spans="1:7" ht="15.75" x14ac:dyDescent="0.3">
      <c r="A14" s="19" t="s">
        <v>152</v>
      </c>
      <c r="B14" s="19"/>
      <c r="C14" s="19"/>
      <c r="D14" s="19"/>
      <c r="E14" s="19"/>
      <c r="F14" s="19"/>
      <c r="G14" s="20"/>
    </row>
    <row r="15" spans="1:7" ht="15.75" x14ac:dyDescent="0.3">
      <c r="A15" s="21"/>
      <c r="B15" s="22"/>
      <c r="C15" s="22"/>
      <c r="D15" s="22"/>
      <c r="E15" s="22"/>
      <c r="F15" s="23"/>
      <c r="G15" s="24"/>
    </row>
    <row r="16" spans="1:7" ht="14.4" customHeight="1" x14ac:dyDescent="0.3">
      <c r="A16" s="25" t="s">
        <v>153</v>
      </c>
      <c r="B16" s="25"/>
      <c r="C16" s="25"/>
      <c r="D16" s="25"/>
      <c r="E16" s="25"/>
      <c r="F16" s="25"/>
      <c r="G16" s="26"/>
    </row>
    <row r="17" spans="1:7" ht="14.4" customHeight="1" x14ac:dyDescent="0.3">
      <c r="A17" s="25"/>
      <c r="B17" s="25"/>
      <c r="C17" s="25"/>
      <c r="D17" s="25"/>
      <c r="E17" s="25"/>
      <c r="F17" s="25"/>
      <c r="G17" s="26"/>
    </row>
    <row r="18" spans="1:7" ht="14.4" customHeight="1" x14ac:dyDescent="0.3">
      <c r="A18" s="25"/>
      <c r="B18" s="25"/>
      <c r="C18" s="25"/>
      <c r="D18" s="25"/>
      <c r="E18" s="25"/>
      <c r="F18" s="25"/>
      <c r="G18" s="26"/>
    </row>
  </sheetData>
  <mergeCells count="14">
    <mergeCell ref="A14:F14"/>
    <mergeCell ref="A16:F18"/>
    <mergeCell ref="A9:E9"/>
    <mergeCell ref="A10:E10"/>
    <mergeCell ref="A11:E11"/>
    <mergeCell ref="A1:F1"/>
    <mergeCell ref="A2:F2"/>
    <mergeCell ref="A3:F3"/>
    <mergeCell ref="F4:F5"/>
    <mergeCell ref="A4:A5"/>
    <mergeCell ref="B4:B5"/>
    <mergeCell ref="C4:C5"/>
    <mergeCell ref="D4:D5"/>
    <mergeCell ref="E4:E5"/>
  </mergeCells>
  <printOptions horizontalCentered="1"/>
  <pageMargins left="0.55118110236220474" right="0.55118110236220474" top="0.55118110236220474" bottom="0.55118110236220474" header="0.31496062992125984" footer="0.31496062992125984"/>
  <pageSetup scale="86" fitToHeight="2" orientation="landscape" r:id="rId1"/>
  <headerFooter>
    <oddHeader>&amp;A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8D0D1-BD0B-428B-A07B-E456D7300FA8}">
  <dimension ref="B5:B7"/>
  <sheetViews>
    <sheetView workbookViewId="0">
      <selection activeCell="B5" sqref="B5:B7"/>
    </sheetView>
  </sheetViews>
  <sheetFormatPr defaultRowHeight="15.05" x14ac:dyDescent="0.3"/>
  <cols>
    <col min="2" max="2" width="120.88671875" customWidth="1"/>
  </cols>
  <sheetData>
    <row r="5" spans="2:2" ht="100.8" x14ac:dyDescent="0.3">
      <c r="B5" s="1" t="s">
        <v>149</v>
      </c>
    </row>
    <row r="6" spans="2:2" ht="120.45" x14ac:dyDescent="0.3">
      <c r="B6" s="1" t="s">
        <v>150</v>
      </c>
    </row>
    <row r="7" spans="2:2" ht="120.45" x14ac:dyDescent="0.3">
      <c r="B7" s="1" t="s">
        <v>151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D121A-FE69-464A-93E5-69C358486AB4}">
  <sheetPr>
    <pageSetUpPr fitToPage="1"/>
  </sheetPr>
  <dimension ref="A1:J130"/>
  <sheetViews>
    <sheetView view="pageBreakPreview" zoomScale="115" zoomScaleNormal="100" zoomScaleSheetLayoutView="115" workbookViewId="0">
      <pane xSplit="6" ySplit="3" topLeftCell="G4" activePane="bottomRight" state="frozen"/>
      <selection pane="topRight" activeCell="G1" sqref="G1"/>
      <selection pane="bottomLeft" activeCell="A4" sqref="A4"/>
      <selection pane="bottomRight" activeCell="G14" sqref="G14"/>
    </sheetView>
  </sheetViews>
  <sheetFormatPr defaultRowHeight="15.05" x14ac:dyDescent="0.3"/>
  <cols>
    <col min="1" max="1" width="8.88671875" style="28"/>
    <col min="2" max="2" width="15.109375" style="28" customWidth="1"/>
    <col min="3" max="3" width="15.77734375" style="28" customWidth="1"/>
    <col min="4" max="5" width="8.88671875" style="28"/>
    <col min="6" max="6" width="13.77734375" style="28" customWidth="1"/>
    <col min="7" max="9" width="20.33203125" style="28" customWidth="1"/>
    <col min="10" max="16384" width="8.88671875" style="28"/>
  </cols>
  <sheetData>
    <row r="1" spans="1:10" ht="15.75" x14ac:dyDescent="0.3">
      <c r="A1" s="55" t="s">
        <v>0</v>
      </c>
      <c r="B1" s="55"/>
      <c r="C1" s="55"/>
      <c r="D1" s="55"/>
      <c r="E1" s="55"/>
      <c r="F1" s="55"/>
      <c r="G1" s="55"/>
      <c r="H1" s="55"/>
      <c r="I1" s="55"/>
      <c r="J1" s="55"/>
    </row>
    <row r="2" spans="1:10" ht="15.75" x14ac:dyDescent="0.3">
      <c r="A2" s="56" t="s">
        <v>1</v>
      </c>
      <c r="B2" s="57" t="s">
        <v>10</v>
      </c>
      <c r="C2" s="58"/>
      <c r="D2" s="56" t="s">
        <v>2</v>
      </c>
      <c r="E2" s="56" t="s">
        <v>3</v>
      </c>
      <c r="F2" s="56" t="s">
        <v>4</v>
      </c>
      <c r="G2" s="56" t="s">
        <v>13</v>
      </c>
      <c r="H2" s="56" t="s">
        <v>14</v>
      </c>
      <c r="I2" s="56" t="s">
        <v>15</v>
      </c>
      <c r="J2" s="56" t="s">
        <v>5</v>
      </c>
    </row>
    <row r="3" spans="1:10" x14ac:dyDescent="0.3">
      <c r="A3" s="59"/>
      <c r="B3" s="60" t="s">
        <v>11</v>
      </c>
      <c r="C3" s="60" t="s">
        <v>12</v>
      </c>
      <c r="D3" s="59"/>
      <c r="E3" s="59"/>
      <c r="F3" s="59"/>
      <c r="G3" s="59"/>
      <c r="H3" s="59"/>
      <c r="I3" s="59"/>
      <c r="J3" s="59"/>
    </row>
    <row r="4" spans="1:10" x14ac:dyDescent="0.3">
      <c r="A4" s="36">
        <v>1</v>
      </c>
      <c r="B4" s="61">
        <v>1521.4</v>
      </c>
      <c r="C4" s="61">
        <v>1522.1</v>
      </c>
      <c r="D4" s="36" t="s">
        <v>6</v>
      </c>
      <c r="E4" s="36" t="s">
        <v>7</v>
      </c>
      <c r="F4" s="36">
        <f>(C4-B4)*1000</f>
        <v>699.9999999998181</v>
      </c>
      <c r="G4" s="36">
        <v>180</v>
      </c>
      <c r="H4" s="36">
        <f>200+50</f>
        <v>250</v>
      </c>
      <c r="I4" s="36">
        <f>H4-G4</f>
        <v>70</v>
      </c>
      <c r="J4" s="36"/>
    </row>
    <row r="5" spans="1:10" x14ac:dyDescent="0.3">
      <c r="A5" s="36">
        <f>A4+1</f>
        <v>2</v>
      </c>
      <c r="B5" s="61">
        <v>1522.1</v>
      </c>
      <c r="C5" s="61">
        <v>1522.4</v>
      </c>
      <c r="D5" s="36" t="s">
        <v>6</v>
      </c>
      <c r="E5" s="36" t="s">
        <v>7</v>
      </c>
      <c r="F5" s="36">
        <f t="shared" ref="F5:F67" si="0">(C5-B5)*1000</f>
        <v>300.0000000001819</v>
      </c>
      <c r="G5" s="36">
        <v>160</v>
      </c>
      <c r="H5" s="36">
        <f t="shared" ref="H5:H68" si="1">200+50</f>
        <v>250</v>
      </c>
      <c r="I5" s="36">
        <f t="shared" ref="I5:I68" si="2">H5-G5</f>
        <v>90</v>
      </c>
      <c r="J5" s="36"/>
    </row>
    <row r="6" spans="1:10" x14ac:dyDescent="0.3">
      <c r="A6" s="36">
        <f t="shared" ref="A6:A69" si="3">A5+1</f>
        <v>3</v>
      </c>
      <c r="B6" s="61">
        <v>1522.4</v>
      </c>
      <c r="C6" s="61">
        <v>1523</v>
      </c>
      <c r="D6" s="36" t="s">
        <v>6</v>
      </c>
      <c r="E6" s="36" t="s">
        <v>7</v>
      </c>
      <c r="F6" s="36">
        <f t="shared" si="0"/>
        <v>599.99999999990905</v>
      </c>
      <c r="G6" s="36">
        <v>140</v>
      </c>
      <c r="H6" s="36">
        <f t="shared" si="1"/>
        <v>250</v>
      </c>
      <c r="I6" s="36">
        <f t="shared" si="2"/>
        <v>110</v>
      </c>
      <c r="J6" s="36"/>
    </row>
    <row r="7" spans="1:10" x14ac:dyDescent="0.3">
      <c r="A7" s="36">
        <f t="shared" si="3"/>
        <v>4</v>
      </c>
      <c r="B7" s="61">
        <v>1523</v>
      </c>
      <c r="C7" s="61">
        <v>1523.6</v>
      </c>
      <c r="D7" s="36" t="s">
        <v>6</v>
      </c>
      <c r="E7" s="36" t="s">
        <v>7</v>
      </c>
      <c r="F7" s="36">
        <f t="shared" si="0"/>
        <v>599.99999999990905</v>
      </c>
      <c r="G7" s="36">
        <v>170</v>
      </c>
      <c r="H7" s="36">
        <f t="shared" si="1"/>
        <v>250</v>
      </c>
      <c r="I7" s="36">
        <f t="shared" si="2"/>
        <v>80</v>
      </c>
      <c r="J7" s="36"/>
    </row>
    <row r="8" spans="1:10" x14ac:dyDescent="0.3">
      <c r="A8" s="36">
        <f t="shared" si="3"/>
        <v>5</v>
      </c>
      <c r="B8" s="61">
        <v>1525.5</v>
      </c>
      <c r="C8" s="61">
        <v>1526.9</v>
      </c>
      <c r="D8" s="36" t="s">
        <v>6</v>
      </c>
      <c r="E8" s="36" t="s">
        <v>7</v>
      </c>
      <c r="F8" s="36">
        <f t="shared" si="0"/>
        <v>1400.0000000000909</v>
      </c>
      <c r="G8" s="36">
        <v>110</v>
      </c>
      <c r="H8" s="36">
        <f t="shared" si="1"/>
        <v>250</v>
      </c>
      <c r="I8" s="36">
        <f t="shared" si="2"/>
        <v>140</v>
      </c>
      <c r="J8" s="36"/>
    </row>
    <row r="9" spans="1:10" x14ac:dyDescent="0.3">
      <c r="A9" s="36">
        <f t="shared" si="3"/>
        <v>6</v>
      </c>
      <c r="B9" s="61">
        <v>1526.9</v>
      </c>
      <c r="C9" s="61">
        <v>1527.7</v>
      </c>
      <c r="D9" s="36" t="s">
        <v>6</v>
      </c>
      <c r="E9" s="36" t="s">
        <v>7</v>
      </c>
      <c r="F9" s="36">
        <f t="shared" si="0"/>
        <v>799.99999999995453</v>
      </c>
      <c r="G9" s="36">
        <v>80</v>
      </c>
      <c r="H9" s="36">
        <f t="shared" si="1"/>
        <v>250</v>
      </c>
      <c r="I9" s="36">
        <f t="shared" si="2"/>
        <v>170</v>
      </c>
      <c r="J9" s="36"/>
    </row>
    <row r="10" spans="1:10" x14ac:dyDescent="0.3">
      <c r="A10" s="36">
        <f t="shared" si="3"/>
        <v>7</v>
      </c>
      <c r="B10" s="61">
        <v>1527.7</v>
      </c>
      <c r="C10" s="61">
        <v>1529.4</v>
      </c>
      <c r="D10" s="36" t="s">
        <v>6</v>
      </c>
      <c r="E10" s="36" t="s">
        <v>7</v>
      </c>
      <c r="F10" s="36">
        <f t="shared" si="0"/>
        <v>1700.0000000000455</v>
      </c>
      <c r="G10" s="36">
        <v>160</v>
      </c>
      <c r="H10" s="36">
        <f t="shared" si="1"/>
        <v>250</v>
      </c>
      <c r="I10" s="36">
        <f t="shared" si="2"/>
        <v>90</v>
      </c>
      <c r="J10" s="36"/>
    </row>
    <row r="11" spans="1:10" x14ac:dyDescent="0.3">
      <c r="A11" s="36">
        <f t="shared" si="3"/>
        <v>8</v>
      </c>
      <c r="B11" s="61">
        <f>C10</f>
        <v>1529.4</v>
      </c>
      <c r="C11" s="61">
        <v>1529.6</v>
      </c>
      <c r="D11" s="36" t="s">
        <v>6</v>
      </c>
      <c r="E11" s="36" t="s">
        <v>7</v>
      </c>
      <c r="F11" s="36">
        <f t="shared" si="0"/>
        <v>199.9999999998181</v>
      </c>
      <c r="G11" s="36">
        <v>120</v>
      </c>
      <c r="H11" s="36">
        <f t="shared" si="1"/>
        <v>250</v>
      </c>
      <c r="I11" s="36">
        <f t="shared" si="2"/>
        <v>130</v>
      </c>
      <c r="J11" s="36"/>
    </row>
    <row r="12" spans="1:10" x14ac:dyDescent="0.3">
      <c r="A12" s="36">
        <f t="shared" si="3"/>
        <v>9</v>
      </c>
      <c r="B12" s="61">
        <f t="shared" ref="B12:B74" si="4">C11</f>
        <v>1529.6</v>
      </c>
      <c r="C12" s="61">
        <v>1530.4</v>
      </c>
      <c r="D12" s="36" t="s">
        <v>6</v>
      </c>
      <c r="E12" s="36" t="s">
        <v>7</v>
      </c>
      <c r="F12" s="36">
        <f t="shared" si="0"/>
        <v>800.0000000001819</v>
      </c>
      <c r="G12" s="36">
        <v>80</v>
      </c>
      <c r="H12" s="36">
        <f t="shared" si="1"/>
        <v>250</v>
      </c>
      <c r="I12" s="36">
        <f t="shared" si="2"/>
        <v>170</v>
      </c>
      <c r="J12" s="36"/>
    </row>
    <row r="13" spans="1:10" x14ac:dyDescent="0.3">
      <c r="A13" s="36">
        <f t="shared" si="3"/>
        <v>10</v>
      </c>
      <c r="B13" s="61">
        <f t="shared" si="4"/>
        <v>1530.4</v>
      </c>
      <c r="C13" s="61">
        <v>1531.5</v>
      </c>
      <c r="D13" s="36" t="s">
        <v>6</v>
      </c>
      <c r="E13" s="36" t="s">
        <v>7</v>
      </c>
      <c r="F13" s="36">
        <f t="shared" si="0"/>
        <v>1099.9999999999091</v>
      </c>
      <c r="G13" s="36">
        <v>130</v>
      </c>
      <c r="H13" s="36">
        <f t="shared" si="1"/>
        <v>250</v>
      </c>
      <c r="I13" s="36">
        <f t="shared" si="2"/>
        <v>120</v>
      </c>
      <c r="J13" s="36"/>
    </row>
    <row r="14" spans="1:10" x14ac:dyDescent="0.3">
      <c r="A14" s="36">
        <f t="shared" si="3"/>
        <v>11</v>
      </c>
      <c r="B14" s="61">
        <f t="shared" si="4"/>
        <v>1531.5</v>
      </c>
      <c r="C14" s="61">
        <v>1532.4</v>
      </c>
      <c r="D14" s="36" t="s">
        <v>6</v>
      </c>
      <c r="E14" s="36" t="s">
        <v>7</v>
      </c>
      <c r="F14" s="36">
        <f t="shared" si="0"/>
        <v>900.00000000009095</v>
      </c>
      <c r="G14" s="36">
        <v>100</v>
      </c>
      <c r="H14" s="36">
        <f t="shared" si="1"/>
        <v>250</v>
      </c>
      <c r="I14" s="36">
        <f t="shared" si="2"/>
        <v>150</v>
      </c>
      <c r="J14" s="36"/>
    </row>
    <row r="15" spans="1:10" x14ac:dyDescent="0.3">
      <c r="A15" s="36">
        <f t="shared" si="3"/>
        <v>12</v>
      </c>
      <c r="B15" s="61">
        <f t="shared" si="4"/>
        <v>1532.4</v>
      </c>
      <c r="C15" s="61">
        <v>1533.1</v>
      </c>
      <c r="D15" s="36" t="s">
        <v>6</v>
      </c>
      <c r="E15" s="36" t="s">
        <v>7</v>
      </c>
      <c r="F15" s="36">
        <f t="shared" si="0"/>
        <v>699.9999999998181</v>
      </c>
      <c r="G15" s="36">
        <v>230</v>
      </c>
      <c r="H15" s="36">
        <f t="shared" si="1"/>
        <v>250</v>
      </c>
      <c r="I15" s="36">
        <f t="shared" si="2"/>
        <v>20</v>
      </c>
      <c r="J15" s="36"/>
    </row>
    <row r="16" spans="1:10" x14ac:dyDescent="0.3">
      <c r="A16" s="36">
        <f t="shared" si="3"/>
        <v>13</v>
      </c>
      <c r="B16" s="61">
        <f t="shared" si="4"/>
        <v>1533.1</v>
      </c>
      <c r="C16" s="61">
        <v>1534</v>
      </c>
      <c r="D16" s="36" t="s">
        <v>6</v>
      </c>
      <c r="E16" s="36" t="s">
        <v>7</v>
      </c>
      <c r="F16" s="36">
        <f t="shared" si="0"/>
        <v>900.00000000009095</v>
      </c>
      <c r="G16" s="36">
        <v>110</v>
      </c>
      <c r="H16" s="36">
        <f t="shared" si="1"/>
        <v>250</v>
      </c>
      <c r="I16" s="36">
        <f t="shared" si="2"/>
        <v>140</v>
      </c>
      <c r="J16" s="36"/>
    </row>
    <row r="17" spans="1:10" x14ac:dyDescent="0.3">
      <c r="A17" s="36">
        <f t="shared" si="3"/>
        <v>14</v>
      </c>
      <c r="B17" s="61">
        <f t="shared" si="4"/>
        <v>1534</v>
      </c>
      <c r="C17" s="61">
        <v>1534.7</v>
      </c>
      <c r="D17" s="36" t="s">
        <v>6</v>
      </c>
      <c r="E17" s="36" t="s">
        <v>7</v>
      </c>
      <c r="F17" s="36">
        <f t="shared" si="0"/>
        <v>700.00000000004547</v>
      </c>
      <c r="G17" s="36">
        <v>180</v>
      </c>
      <c r="H17" s="36">
        <f t="shared" si="1"/>
        <v>250</v>
      </c>
      <c r="I17" s="36">
        <f t="shared" si="2"/>
        <v>70</v>
      </c>
      <c r="J17" s="36"/>
    </row>
    <row r="18" spans="1:10" x14ac:dyDescent="0.3">
      <c r="A18" s="36">
        <f t="shared" si="3"/>
        <v>15</v>
      </c>
      <c r="B18" s="61">
        <f t="shared" si="4"/>
        <v>1534.7</v>
      </c>
      <c r="C18" s="61">
        <v>1535.4</v>
      </c>
      <c r="D18" s="36" t="s">
        <v>6</v>
      </c>
      <c r="E18" s="36" t="s">
        <v>7</v>
      </c>
      <c r="F18" s="36">
        <f t="shared" si="0"/>
        <v>700.00000000004547</v>
      </c>
      <c r="G18" s="36">
        <v>110</v>
      </c>
      <c r="H18" s="36">
        <f t="shared" si="1"/>
        <v>250</v>
      </c>
      <c r="I18" s="36">
        <f t="shared" si="2"/>
        <v>140</v>
      </c>
      <c r="J18" s="36"/>
    </row>
    <row r="19" spans="1:10" x14ac:dyDescent="0.3">
      <c r="A19" s="36">
        <f t="shared" si="3"/>
        <v>16</v>
      </c>
      <c r="B19" s="61">
        <f t="shared" si="4"/>
        <v>1535.4</v>
      </c>
      <c r="C19" s="61">
        <v>1535.6</v>
      </c>
      <c r="D19" s="36" t="s">
        <v>6</v>
      </c>
      <c r="E19" s="36" t="s">
        <v>7</v>
      </c>
      <c r="F19" s="36">
        <f t="shared" si="0"/>
        <v>199.9999999998181</v>
      </c>
      <c r="G19" s="36">
        <v>220</v>
      </c>
      <c r="H19" s="36">
        <f t="shared" si="1"/>
        <v>250</v>
      </c>
      <c r="I19" s="36">
        <f t="shared" si="2"/>
        <v>30</v>
      </c>
      <c r="J19" s="36"/>
    </row>
    <row r="20" spans="1:10" x14ac:dyDescent="0.3">
      <c r="A20" s="36">
        <f t="shared" si="3"/>
        <v>17</v>
      </c>
      <c r="B20" s="61">
        <f t="shared" si="4"/>
        <v>1535.6</v>
      </c>
      <c r="C20" s="61">
        <v>1536</v>
      </c>
      <c r="D20" s="36" t="s">
        <v>6</v>
      </c>
      <c r="E20" s="36" t="s">
        <v>7</v>
      </c>
      <c r="F20" s="36">
        <f t="shared" si="0"/>
        <v>400.00000000009095</v>
      </c>
      <c r="G20" s="36">
        <v>200</v>
      </c>
      <c r="H20" s="36">
        <f t="shared" si="1"/>
        <v>250</v>
      </c>
      <c r="I20" s="36">
        <f t="shared" si="2"/>
        <v>50</v>
      </c>
      <c r="J20" s="36"/>
    </row>
    <row r="21" spans="1:10" x14ac:dyDescent="0.3">
      <c r="A21" s="36">
        <f t="shared" si="3"/>
        <v>18</v>
      </c>
      <c r="B21" s="61">
        <f t="shared" si="4"/>
        <v>1536</v>
      </c>
      <c r="C21" s="61">
        <v>1536.2</v>
      </c>
      <c r="D21" s="36" t="s">
        <v>6</v>
      </c>
      <c r="E21" s="36" t="s">
        <v>7</v>
      </c>
      <c r="F21" s="36">
        <f t="shared" si="0"/>
        <v>200.00000000004547</v>
      </c>
      <c r="G21" s="36">
        <v>80</v>
      </c>
      <c r="H21" s="36">
        <f t="shared" si="1"/>
        <v>250</v>
      </c>
      <c r="I21" s="36">
        <f t="shared" si="2"/>
        <v>170</v>
      </c>
      <c r="J21" s="36"/>
    </row>
    <row r="22" spans="1:10" x14ac:dyDescent="0.3">
      <c r="A22" s="36">
        <f t="shared" si="3"/>
        <v>19</v>
      </c>
      <c r="B22" s="61">
        <f t="shared" si="4"/>
        <v>1536.2</v>
      </c>
      <c r="C22" s="61">
        <v>1536.3</v>
      </c>
      <c r="D22" s="36" t="s">
        <v>6</v>
      </c>
      <c r="E22" s="36" t="s">
        <v>7</v>
      </c>
      <c r="F22" s="36">
        <f t="shared" si="0"/>
        <v>99.999999999909051</v>
      </c>
      <c r="G22" s="36">
        <v>200</v>
      </c>
      <c r="H22" s="36">
        <f t="shared" si="1"/>
        <v>250</v>
      </c>
      <c r="I22" s="36">
        <f t="shared" si="2"/>
        <v>50</v>
      </c>
      <c r="J22" s="36"/>
    </row>
    <row r="23" spans="1:10" x14ac:dyDescent="0.3">
      <c r="A23" s="36">
        <f t="shared" si="3"/>
        <v>20</v>
      </c>
      <c r="B23" s="61">
        <f t="shared" si="4"/>
        <v>1536.3</v>
      </c>
      <c r="C23" s="61">
        <v>1536.6</v>
      </c>
      <c r="D23" s="36" t="s">
        <v>6</v>
      </c>
      <c r="E23" s="36" t="s">
        <v>7</v>
      </c>
      <c r="F23" s="36">
        <f t="shared" si="0"/>
        <v>299.99999999995453</v>
      </c>
      <c r="G23" s="36">
        <v>140</v>
      </c>
      <c r="H23" s="36">
        <f t="shared" si="1"/>
        <v>250</v>
      </c>
      <c r="I23" s="36">
        <f t="shared" si="2"/>
        <v>110</v>
      </c>
      <c r="J23" s="36"/>
    </row>
    <row r="24" spans="1:10" x14ac:dyDescent="0.3">
      <c r="A24" s="36">
        <f t="shared" si="3"/>
        <v>21</v>
      </c>
      <c r="B24" s="61">
        <f t="shared" si="4"/>
        <v>1536.6</v>
      </c>
      <c r="C24" s="61">
        <v>1537.6</v>
      </c>
      <c r="D24" s="36" t="s">
        <v>6</v>
      </c>
      <c r="E24" s="36" t="s">
        <v>7</v>
      </c>
      <c r="F24" s="62">
        <f t="shared" si="0"/>
        <v>1000</v>
      </c>
      <c r="G24" s="62">
        <v>250</v>
      </c>
      <c r="H24" s="62">
        <f t="shared" si="1"/>
        <v>250</v>
      </c>
      <c r="I24" s="62"/>
      <c r="J24" s="36"/>
    </row>
    <row r="25" spans="1:10" x14ac:dyDescent="0.3">
      <c r="A25" s="36">
        <f t="shared" si="3"/>
        <v>22</v>
      </c>
      <c r="B25" s="61">
        <f t="shared" si="4"/>
        <v>1537.6</v>
      </c>
      <c r="C25" s="61">
        <v>1537.9</v>
      </c>
      <c r="D25" s="36" t="s">
        <v>6</v>
      </c>
      <c r="E25" s="36" t="s">
        <v>7</v>
      </c>
      <c r="F25" s="36">
        <f t="shared" si="0"/>
        <v>300.0000000001819</v>
      </c>
      <c r="G25" s="36">
        <v>220</v>
      </c>
      <c r="H25" s="36">
        <f t="shared" si="1"/>
        <v>250</v>
      </c>
      <c r="I25" s="36">
        <f t="shared" si="2"/>
        <v>30</v>
      </c>
      <c r="J25" s="36"/>
    </row>
    <row r="26" spans="1:10" x14ac:dyDescent="0.3">
      <c r="A26" s="36">
        <f t="shared" si="3"/>
        <v>23</v>
      </c>
      <c r="B26" s="61">
        <f t="shared" si="4"/>
        <v>1537.9</v>
      </c>
      <c r="C26" s="61">
        <v>1538.1</v>
      </c>
      <c r="D26" s="36" t="s">
        <v>6</v>
      </c>
      <c r="E26" s="36" t="s">
        <v>7</v>
      </c>
      <c r="F26" s="36">
        <f t="shared" si="0"/>
        <v>199.9999999998181</v>
      </c>
      <c r="G26" s="36">
        <v>80</v>
      </c>
      <c r="H26" s="36">
        <f t="shared" si="1"/>
        <v>250</v>
      </c>
      <c r="I26" s="36">
        <f t="shared" si="2"/>
        <v>170</v>
      </c>
      <c r="J26" s="36"/>
    </row>
    <row r="27" spans="1:10" x14ac:dyDescent="0.3">
      <c r="A27" s="36">
        <f t="shared" si="3"/>
        <v>24</v>
      </c>
      <c r="B27" s="61">
        <f t="shared" si="4"/>
        <v>1538.1</v>
      </c>
      <c r="C27" s="61">
        <v>1538.4</v>
      </c>
      <c r="D27" s="36" t="s">
        <v>6</v>
      </c>
      <c r="E27" s="36" t="s">
        <v>7</v>
      </c>
      <c r="F27" s="36">
        <f t="shared" si="0"/>
        <v>300.0000000001819</v>
      </c>
      <c r="G27" s="36">
        <v>220</v>
      </c>
      <c r="H27" s="36">
        <f t="shared" si="1"/>
        <v>250</v>
      </c>
      <c r="I27" s="36">
        <f t="shared" si="2"/>
        <v>30</v>
      </c>
      <c r="J27" s="36"/>
    </row>
    <row r="28" spans="1:10" x14ac:dyDescent="0.3">
      <c r="A28" s="36">
        <f t="shared" si="3"/>
        <v>25</v>
      </c>
      <c r="B28" s="61">
        <f t="shared" si="4"/>
        <v>1538.4</v>
      </c>
      <c r="C28" s="61">
        <v>1540</v>
      </c>
      <c r="D28" s="36" t="s">
        <v>6</v>
      </c>
      <c r="E28" s="36" t="s">
        <v>7</v>
      </c>
      <c r="F28" s="36">
        <f t="shared" si="0"/>
        <v>1599.9999999999091</v>
      </c>
      <c r="G28" s="36">
        <v>180</v>
      </c>
      <c r="H28" s="36">
        <f t="shared" si="1"/>
        <v>250</v>
      </c>
      <c r="I28" s="36">
        <f t="shared" si="2"/>
        <v>70</v>
      </c>
      <c r="J28" s="36"/>
    </row>
    <row r="29" spans="1:10" x14ac:dyDescent="0.3">
      <c r="A29" s="36">
        <f t="shared" si="3"/>
        <v>26</v>
      </c>
      <c r="B29" s="61">
        <v>1542.6</v>
      </c>
      <c r="C29" s="61">
        <v>1542.8</v>
      </c>
      <c r="D29" s="36" t="s">
        <v>6</v>
      </c>
      <c r="E29" s="36" t="s">
        <v>7</v>
      </c>
      <c r="F29" s="36">
        <f t="shared" si="0"/>
        <v>200.00000000004547</v>
      </c>
      <c r="G29" s="36">
        <v>80</v>
      </c>
      <c r="H29" s="36">
        <f t="shared" si="1"/>
        <v>250</v>
      </c>
      <c r="I29" s="36">
        <f t="shared" si="2"/>
        <v>170</v>
      </c>
      <c r="J29" s="36"/>
    </row>
    <row r="30" spans="1:10" x14ac:dyDescent="0.3">
      <c r="A30" s="36">
        <f t="shared" si="3"/>
        <v>27</v>
      </c>
      <c r="B30" s="61">
        <f t="shared" si="4"/>
        <v>1542.8</v>
      </c>
      <c r="C30" s="61">
        <v>1543.1</v>
      </c>
      <c r="D30" s="36" t="s">
        <v>6</v>
      </c>
      <c r="E30" s="36" t="s">
        <v>7</v>
      </c>
      <c r="F30" s="36">
        <f t="shared" si="0"/>
        <v>299.99999999995453</v>
      </c>
      <c r="G30" s="36">
        <v>140</v>
      </c>
      <c r="H30" s="36">
        <f t="shared" si="1"/>
        <v>250</v>
      </c>
      <c r="I30" s="36">
        <f t="shared" si="2"/>
        <v>110</v>
      </c>
      <c r="J30" s="36"/>
    </row>
    <row r="31" spans="1:10" x14ac:dyDescent="0.3">
      <c r="A31" s="36">
        <f t="shared" si="3"/>
        <v>28</v>
      </c>
      <c r="B31" s="61">
        <f t="shared" si="4"/>
        <v>1543.1</v>
      </c>
      <c r="C31" s="61">
        <v>1543.8</v>
      </c>
      <c r="D31" s="36" t="s">
        <v>6</v>
      </c>
      <c r="E31" s="36" t="s">
        <v>7</v>
      </c>
      <c r="F31" s="36">
        <f t="shared" si="0"/>
        <v>700.00000000004547</v>
      </c>
      <c r="G31" s="36">
        <v>80</v>
      </c>
      <c r="H31" s="36">
        <f t="shared" si="1"/>
        <v>250</v>
      </c>
      <c r="I31" s="36">
        <f t="shared" si="2"/>
        <v>170</v>
      </c>
      <c r="J31" s="36"/>
    </row>
    <row r="32" spans="1:10" x14ac:dyDescent="0.3">
      <c r="A32" s="36">
        <f t="shared" si="3"/>
        <v>29</v>
      </c>
      <c r="B32" s="61">
        <f t="shared" si="4"/>
        <v>1543.8</v>
      </c>
      <c r="C32" s="61">
        <v>1543.9</v>
      </c>
      <c r="D32" s="36" t="s">
        <v>6</v>
      </c>
      <c r="E32" s="36" t="s">
        <v>7</v>
      </c>
      <c r="F32" s="36">
        <f t="shared" si="0"/>
        <v>100.00000000013642</v>
      </c>
      <c r="G32" s="36">
        <v>140</v>
      </c>
      <c r="H32" s="36">
        <f t="shared" si="1"/>
        <v>250</v>
      </c>
      <c r="I32" s="36">
        <f t="shared" si="2"/>
        <v>110</v>
      </c>
      <c r="J32" s="36"/>
    </row>
    <row r="33" spans="1:10" x14ac:dyDescent="0.3">
      <c r="A33" s="36">
        <f t="shared" si="3"/>
        <v>30</v>
      </c>
      <c r="B33" s="61">
        <f t="shared" si="4"/>
        <v>1543.9</v>
      </c>
      <c r="C33" s="61">
        <v>1544.6</v>
      </c>
      <c r="D33" s="36" t="s">
        <v>6</v>
      </c>
      <c r="E33" s="36" t="s">
        <v>7</v>
      </c>
      <c r="F33" s="36">
        <f t="shared" si="0"/>
        <v>699.9999999998181</v>
      </c>
      <c r="G33" s="36">
        <v>0</v>
      </c>
      <c r="H33" s="36">
        <f t="shared" si="1"/>
        <v>250</v>
      </c>
      <c r="I33" s="36">
        <f t="shared" si="2"/>
        <v>250</v>
      </c>
      <c r="J33" s="36"/>
    </row>
    <row r="34" spans="1:10" x14ac:dyDescent="0.3">
      <c r="A34" s="36">
        <f t="shared" si="3"/>
        <v>31</v>
      </c>
      <c r="B34" s="61">
        <f t="shared" si="4"/>
        <v>1544.6</v>
      </c>
      <c r="C34" s="61">
        <v>1545.3</v>
      </c>
      <c r="D34" s="36" t="s">
        <v>6</v>
      </c>
      <c r="E34" s="36" t="s">
        <v>7</v>
      </c>
      <c r="F34" s="36">
        <f t="shared" si="0"/>
        <v>700.00000000004547</v>
      </c>
      <c r="G34" s="36">
        <v>220</v>
      </c>
      <c r="H34" s="36">
        <f t="shared" si="1"/>
        <v>250</v>
      </c>
      <c r="I34" s="36">
        <f t="shared" si="2"/>
        <v>30</v>
      </c>
      <c r="J34" s="36"/>
    </row>
    <row r="35" spans="1:10" x14ac:dyDescent="0.3">
      <c r="A35" s="36">
        <f t="shared" si="3"/>
        <v>32</v>
      </c>
      <c r="B35" s="61">
        <f t="shared" si="4"/>
        <v>1545.3</v>
      </c>
      <c r="C35" s="61">
        <v>1545.6</v>
      </c>
      <c r="D35" s="36" t="s">
        <v>6</v>
      </c>
      <c r="E35" s="36" t="s">
        <v>7</v>
      </c>
      <c r="F35" s="36">
        <f t="shared" si="0"/>
        <v>299.99999999995453</v>
      </c>
      <c r="G35" s="36">
        <v>80</v>
      </c>
      <c r="H35" s="36">
        <f t="shared" si="1"/>
        <v>250</v>
      </c>
      <c r="I35" s="36">
        <f t="shared" si="2"/>
        <v>170</v>
      </c>
      <c r="J35" s="36"/>
    </row>
    <row r="36" spans="1:10" x14ac:dyDescent="0.3">
      <c r="A36" s="36">
        <f t="shared" si="3"/>
        <v>33</v>
      </c>
      <c r="B36" s="61">
        <f t="shared" si="4"/>
        <v>1545.6</v>
      </c>
      <c r="C36" s="61">
        <v>1545.8</v>
      </c>
      <c r="D36" s="36" t="s">
        <v>6</v>
      </c>
      <c r="E36" s="36" t="s">
        <v>7</v>
      </c>
      <c r="F36" s="62">
        <f t="shared" si="0"/>
        <v>200.00000000004547</v>
      </c>
      <c r="G36" s="62">
        <v>250</v>
      </c>
      <c r="H36" s="62">
        <f t="shared" si="1"/>
        <v>250</v>
      </c>
      <c r="I36" s="62"/>
      <c r="J36" s="36"/>
    </row>
    <row r="37" spans="1:10" x14ac:dyDescent="0.3">
      <c r="A37" s="36">
        <f t="shared" si="3"/>
        <v>34</v>
      </c>
      <c r="B37" s="61">
        <f t="shared" si="4"/>
        <v>1545.8</v>
      </c>
      <c r="C37" s="61">
        <v>1546</v>
      </c>
      <c r="D37" s="36" t="s">
        <v>6</v>
      </c>
      <c r="E37" s="36" t="s">
        <v>7</v>
      </c>
      <c r="F37" s="36">
        <f t="shared" si="0"/>
        <v>200.00000000004547</v>
      </c>
      <c r="G37" s="36">
        <v>80</v>
      </c>
      <c r="H37" s="36">
        <f t="shared" si="1"/>
        <v>250</v>
      </c>
      <c r="I37" s="36">
        <f t="shared" si="2"/>
        <v>170</v>
      </c>
      <c r="J37" s="36"/>
    </row>
    <row r="38" spans="1:10" x14ac:dyDescent="0.3">
      <c r="A38" s="36">
        <f t="shared" si="3"/>
        <v>35</v>
      </c>
      <c r="B38" s="61">
        <f t="shared" si="4"/>
        <v>1546</v>
      </c>
      <c r="C38" s="61">
        <v>1548</v>
      </c>
      <c r="D38" s="36" t="s">
        <v>6</v>
      </c>
      <c r="E38" s="36" t="s">
        <v>7</v>
      </c>
      <c r="F38" s="36">
        <f t="shared" si="0"/>
        <v>2000</v>
      </c>
      <c r="G38" s="36">
        <v>220</v>
      </c>
      <c r="H38" s="36">
        <f t="shared" si="1"/>
        <v>250</v>
      </c>
      <c r="I38" s="36">
        <f t="shared" si="2"/>
        <v>30</v>
      </c>
      <c r="J38" s="36"/>
    </row>
    <row r="39" spans="1:10" x14ac:dyDescent="0.3">
      <c r="A39" s="36">
        <f t="shared" si="3"/>
        <v>36</v>
      </c>
      <c r="B39" s="61">
        <f t="shared" si="4"/>
        <v>1548</v>
      </c>
      <c r="C39" s="61">
        <v>1548.3</v>
      </c>
      <c r="D39" s="36" t="s">
        <v>6</v>
      </c>
      <c r="E39" s="36" t="s">
        <v>7</v>
      </c>
      <c r="F39" s="36">
        <f t="shared" si="0"/>
        <v>299.99999999995453</v>
      </c>
      <c r="G39" s="36">
        <v>80</v>
      </c>
      <c r="H39" s="36">
        <f t="shared" si="1"/>
        <v>250</v>
      </c>
      <c r="I39" s="36">
        <f t="shared" si="2"/>
        <v>170</v>
      </c>
      <c r="J39" s="36"/>
    </row>
    <row r="40" spans="1:10" x14ac:dyDescent="0.3">
      <c r="A40" s="36">
        <f t="shared" si="3"/>
        <v>37</v>
      </c>
      <c r="B40" s="61">
        <f t="shared" si="4"/>
        <v>1548.3</v>
      </c>
      <c r="C40" s="61">
        <v>1549.3</v>
      </c>
      <c r="D40" s="36" t="s">
        <v>6</v>
      </c>
      <c r="E40" s="36" t="s">
        <v>7</v>
      </c>
      <c r="F40" s="36">
        <f t="shared" si="0"/>
        <v>1000</v>
      </c>
      <c r="G40" s="36">
        <v>180</v>
      </c>
      <c r="H40" s="36">
        <f t="shared" si="1"/>
        <v>250</v>
      </c>
      <c r="I40" s="36">
        <f t="shared" si="2"/>
        <v>70</v>
      </c>
      <c r="J40" s="36"/>
    </row>
    <row r="41" spans="1:10" x14ac:dyDescent="0.3">
      <c r="A41" s="36">
        <f t="shared" si="3"/>
        <v>38</v>
      </c>
      <c r="B41" s="61">
        <f t="shared" si="4"/>
        <v>1549.3</v>
      </c>
      <c r="C41" s="61">
        <v>1550.1</v>
      </c>
      <c r="D41" s="36" t="s">
        <v>6</v>
      </c>
      <c r="E41" s="36" t="s">
        <v>7</v>
      </c>
      <c r="F41" s="36">
        <f t="shared" si="0"/>
        <v>799.99999999995453</v>
      </c>
      <c r="G41" s="36">
        <v>40</v>
      </c>
      <c r="H41" s="36">
        <f t="shared" si="1"/>
        <v>250</v>
      </c>
      <c r="I41" s="36">
        <f t="shared" si="2"/>
        <v>210</v>
      </c>
      <c r="J41" s="36"/>
    </row>
    <row r="42" spans="1:10" x14ac:dyDescent="0.3">
      <c r="A42" s="36">
        <f t="shared" si="3"/>
        <v>39</v>
      </c>
      <c r="B42" s="61">
        <f t="shared" si="4"/>
        <v>1550.1</v>
      </c>
      <c r="C42" s="61">
        <v>1551.3</v>
      </c>
      <c r="D42" s="36" t="s">
        <v>6</v>
      </c>
      <c r="E42" s="36" t="s">
        <v>7</v>
      </c>
      <c r="F42" s="36">
        <f t="shared" si="0"/>
        <v>1200.0000000000455</v>
      </c>
      <c r="G42" s="36">
        <v>110</v>
      </c>
      <c r="H42" s="36">
        <f t="shared" si="1"/>
        <v>250</v>
      </c>
      <c r="I42" s="36">
        <f t="shared" si="2"/>
        <v>140</v>
      </c>
      <c r="J42" s="36"/>
    </row>
    <row r="43" spans="1:10" x14ac:dyDescent="0.3">
      <c r="A43" s="36">
        <f t="shared" si="3"/>
        <v>40</v>
      </c>
      <c r="B43" s="61">
        <f t="shared" si="4"/>
        <v>1551.3</v>
      </c>
      <c r="C43" s="61">
        <v>1553.8</v>
      </c>
      <c r="D43" s="36" t="s">
        <v>6</v>
      </c>
      <c r="E43" s="36" t="s">
        <v>7</v>
      </c>
      <c r="F43" s="36">
        <f t="shared" si="0"/>
        <v>2500</v>
      </c>
      <c r="G43" s="36">
        <v>80</v>
      </c>
      <c r="H43" s="36">
        <f t="shared" si="1"/>
        <v>250</v>
      </c>
      <c r="I43" s="36">
        <f t="shared" si="2"/>
        <v>170</v>
      </c>
      <c r="J43" s="36"/>
    </row>
    <row r="44" spans="1:10" x14ac:dyDescent="0.3">
      <c r="A44" s="36">
        <f t="shared" si="3"/>
        <v>41</v>
      </c>
      <c r="B44" s="61">
        <f t="shared" si="4"/>
        <v>1553.8</v>
      </c>
      <c r="C44" s="61">
        <v>1554.4</v>
      </c>
      <c r="D44" s="36" t="s">
        <v>6</v>
      </c>
      <c r="E44" s="36" t="s">
        <v>7</v>
      </c>
      <c r="F44" s="36">
        <f t="shared" si="0"/>
        <v>600.00000000013642</v>
      </c>
      <c r="G44" s="36">
        <v>110</v>
      </c>
      <c r="H44" s="36">
        <f t="shared" si="1"/>
        <v>250</v>
      </c>
      <c r="I44" s="36">
        <f t="shared" si="2"/>
        <v>140</v>
      </c>
      <c r="J44" s="36"/>
    </row>
    <row r="45" spans="1:10" x14ac:dyDescent="0.3">
      <c r="A45" s="36">
        <f t="shared" si="3"/>
        <v>42</v>
      </c>
      <c r="B45" s="61">
        <f t="shared" si="4"/>
        <v>1554.4</v>
      </c>
      <c r="C45" s="61">
        <v>1554.6</v>
      </c>
      <c r="D45" s="36" t="s">
        <v>6</v>
      </c>
      <c r="E45" s="36" t="s">
        <v>7</v>
      </c>
      <c r="F45" s="36">
        <f t="shared" si="0"/>
        <v>199.9999999998181</v>
      </c>
      <c r="G45" s="36">
        <v>160</v>
      </c>
      <c r="H45" s="36">
        <f t="shared" si="1"/>
        <v>250</v>
      </c>
      <c r="I45" s="36">
        <f t="shared" si="2"/>
        <v>90</v>
      </c>
      <c r="J45" s="36"/>
    </row>
    <row r="46" spans="1:10" x14ac:dyDescent="0.3">
      <c r="A46" s="36">
        <f t="shared" si="3"/>
        <v>43</v>
      </c>
      <c r="B46" s="61">
        <f t="shared" si="4"/>
        <v>1554.6</v>
      </c>
      <c r="C46" s="61">
        <v>1555.5</v>
      </c>
      <c r="D46" s="36" t="s">
        <v>6</v>
      </c>
      <c r="E46" s="36" t="s">
        <v>7</v>
      </c>
      <c r="F46" s="36">
        <f t="shared" si="0"/>
        <v>900.00000000009095</v>
      </c>
      <c r="G46" s="36">
        <v>80</v>
      </c>
      <c r="H46" s="36">
        <f t="shared" si="1"/>
        <v>250</v>
      </c>
      <c r="I46" s="36">
        <f t="shared" si="2"/>
        <v>170</v>
      </c>
      <c r="J46" s="36"/>
    </row>
    <row r="47" spans="1:10" x14ac:dyDescent="0.3">
      <c r="A47" s="36">
        <f t="shared" si="3"/>
        <v>44</v>
      </c>
      <c r="B47" s="61">
        <f t="shared" si="4"/>
        <v>1555.5</v>
      </c>
      <c r="C47" s="61">
        <v>1556.6</v>
      </c>
      <c r="D47" s="36" t="s">
        <v>6</v>
      </c>
      <c r="E47" s="36" t="s">
        <v>7</v>
      </c>
      <c r="F47" s="36">
        <f t="shared" si="0"/>
        <v>1099.9999999999091</v>
      </c>
      <c r="G47" s="36">
        <v>140</v>
      </c>
      <c r="H47" s="36">
        <f t="shared" si="1"/>
        <v>250</v>
      </c>
      <c r="I47" s="36">
        <f t="shared" si="2"/>
        <v>110</v>
      </c>
      <c r="J47" s="36"/>
    </row>
    <row r="48" spans="1:10" x14ac:dyDescent="0.3">
      <c r="A48" s="36">
        <f t="shared" si="3"/>
        <v>45</v>
      </c>
      <c r="B48" s="61">
        <f t="shared" si="4"/>
        <v>1556.6</v>
      </c>
      <c r="C48" s="61">
        <v>1558</v>
      </c>
      <c r="D48" s="36" t="s">
        <v>6</v>
      </c>
      <c r="E48" s="36" t="s">
        <v>7</v>
      </c>
      <c r="F48" s="36">
        <f t="shared" si="0"/>
        <v>1400.0000000000909</v>
      </c>
      <c r="G48" s="36">
        <v>60</v>
      </c>
      <c r="H48" s="36">
        <f t="shared" si="1"/>
        <v>250</v>
      </c>
      <c r="I48" s="36">
        <f t="shared" si="2"/>
        <v>190</v>
      </c>
      <c r="J48" s="36"/>
    </row>
    <row r="49" spans="1:10" x14ac:dyDescent="0.3">
      <c r="A49" s="36">
        <f t="shared" si="3"/>
        <v>46</v>
      </c>
      <c r="B49" s="61">
        <f t="shared" si="4"/>
        <v>1558</v>
      </c>
      <c r="C49" s="61">
        <v>1559.4</v>
      </c>
      <c r="D49" s="36" t="s">
        <v>6</v>
      </c>
      <c r="E49" s="36" t="s">
        <v>7</v>
      </c>
      <c r="F49" s="36">
        <f t="shared" si="0"/>
        <v>1400.0000000000909</v>
      </c>
      <c r="G49" s="36">
        <v>180</v>
      </c>
      <c r="H49" s="36">
        <f t="shared" si="1"/>
        <v>250</v>
      </c>
      <c r="I49" s="36">
        <f t="shared" si="2"/>
        <v>70</v>
      </c>
      <c r="J49" s="36"/>
    </row>
    <row r="50" spans="1:10" x14ac:dyDescent="0.3">
      <c r="A50" s="36">
        <f t="shared" si="3"/>
        <v>47</v>
      </c>
      <c r="B50" s="61">
        <f t="shared" si="4"/>
        <v>1559.4</v>
      </c>
      <c r="C50" s="61">
        <v>1560.8</v>
      </c>
      <c r="D50" s="36" t="s">
        <v>6</v>
      </c>
      <c r="E50" s="36" t="s">
        <v>7</v>
      </c>
      <c r="F50" s="36">
        <f t="shared" si="0"/>
        <v>1399.9999999998636</v>
      </c>
      <c r="G50" s="36">
        <v>60</v>
      </c>
      <c r="H50" s="36">
        <f t="shared" si="1"/>
        <v>250</v>
      </c>
      <c r="I50" s="36">
        <f t="shared" si="2"/>
        <v>190</v>
      </c>
      <c r="J50" s="36"/>
    </row>
    <row r="51" spans="1:10" x14ac:dyDescent="0.3">
      <c r="A51" s="36">
        <f t="shared" si="3"/>
        <v>48</v>
      </c>
      <c r="B51" s="61">
        <f t="shared" si="4"/>
        <v>1560.8</v>
      </c>
      <c r="C51" s="61">
        <v>1561</v>
      </c>
      <c r="D51" s="36" t="s">
        <v>6</v>
      </c>
      <c r="E51" s="36" t="s">
        <v>7</v>
      </c>
      <c r="F51" s="36">
        <f t="shared" si="0"/>
        <v>200.00000000004547</v>
      </c>
      <c r="G51" s="36">
        <v>110</v>
      </c>
      <c r="H51" s="36">
        <f t="shared" si="1"/>
        <v>250</v>
      </c>
      <c r="I51" s="36">
        <f t="shared" si="2"/>
        <v>140</v>
      </c>
      <c r="J51" s="36"/>
    </row>
    <row r="52" spans="1:10" x14ac:dyDescent="0.3">
      <c r="A52" s="36">
        <f t="shared" si="3"/>
        <v>49</v>
      </c>
      <c r="B52" s="61">
        <f t="shared" si="4"/>
        <v>1561</v>
      </c>
      <c r="C52" s="61">
        <v>1561.4</v>
      </c>
      <c r="D52" s="36" t="s">
        <v>6</v>
      </c>
      <c r="E52" s="36" t="s">
        <v>7</v>
      </c>
      <c r="F52" s="36">
        <f t="shared" si="0"/>
        <v>400.00000000009095</v>
      </c>
      <c r="G52" s="36">
        <v>120</v>
      </c>
      <c r="H52" s="36">
        <f t="shared" si="1"/>
        <v>250</v>
      </c>
      <c r="I52" s="36">
        <f t="shared" si="2"/>
        <v>130</v>
      </c>
      <c r="J52" s="36"/>
    </row>
    <row r="53" spans="1:10" x14ac:dyDescent="0.3">
      <c r="A53" s="36">
        <f t="shared" si="3"/>
        <v>50</v>
      </c>
      <c r="B53" s="61">
        <f t="shared" si="4"/>
        <v>1561.4</v>
      </c>
      <c r="C53" s="61">
        <v>1562.4</v>
      </c>
      <c r="D53" s="36" t="s">
        <v>6</v>
      </c>
      <c r="E53" s="36" t="s">
        <v>7</v>
      </c>
      <c r="F53" s="36">
        <f t="shared" si="0"/>
        <v>1000</v>
      </c>
      <c r="G53" s="36">
        <v>100</v>
      </c>
      <c r="H53" s="36">
        <f t="shared" si="1"/>
        <v>250</v>
      </c>
      <c r="I53" s="36">
        <f t="shared" si="2"/>
        <v>150</v>
      </c>
      <c r="J53" s="36"/>
    </row>
    <row r="54" spans="1:10" x14ac:dyDescent="0.3">
      <c r="A54" s="36">
        <f t="shared" si="3"/>
        <v>51</v>
      </c>
      <c r="B54" s="61">
        <f t="shared" si="4"/>
        <v>1562.4</v>
      </c>
      <c r="C54" s="61">
        <v>1562.6</v>
      </c>
      <c r="D54" s="36" t="s">
        <v>6</v>
      </c>
      <c r="E54" s="36" t="s">
        <v>7</v>
      </c>
      <c r="F54" s="36">
        <f t="shared" si="0"/>
        <v>199.9999999998181</v>
      </c>
      <c r="G54" s="36">
        <v>140</v>
      </c>
      <c r="H54" s="36">
        <f t="shared" si="1"/>
        <v>250</v>
      </c>
      <c r="I54" s="36">
        <f t="shared" si="2"/>
        <v>110</v>
      </c>
      <c r="J54" s="36"/>
    </row>
    <row r="55" spans="1:10" x14ac:dyDescent="0.3">
      <c r="A55" s="36">
        <f t="shared" si="3"/>
        <v>52</v>
      </c>
      <c r="B55" s="61">
        <f t="shared" si="4"/>
        <v>1562.6</v>
      </c>
      <c r="C55" s="61">
        <v>1562.8</v>
      </c>
      <c r="D55" s="36" t="s">
        <v>6</v>
      </c>
      <c r="E55" s="36" t="s">
        <v>7</v>
      </c>
      <c r="F55" s="36">
        <f t="shared" si="0"/>
        <v>200.00000000004547</v>
      </c>
      <c r="G55" s="36">
        <v>190</v>
      </c>
      <c r="H55" s="36">
        <f t="shared" si="1"/>
        <v>250</v>
      </c>
      <c r="I55" s="36">
        <f t="shared" si="2"/>
        <v>60</v>
      </c>
      <c r="J55" s="36"/>
    </row>
    <row r="56" spans="1:10" x14ac:dyDescent="0.3">
      <c r="A56" s="36">
        <f t="shared" si="3"/>
        <v>53</v>
      </c>
      <c r="B56" s="61">
        <f t="shared" si="4"/>
        <v>1562.8</v>
      </c>
      <c r="C56" s="61">
        <v>1563.5</v>
      </c>
      <c r="D56" s="36" t="s">
        <v>6</v>
      </c>
      <c r="E56" s="36" t="s">
        <v>7</v>
      </c>
      <c r="F56" s="36">
        <f t="shared" si="0"/>
        <v>700.00000000004547</v>
      </c>
      <c r="G56" s="36">
        <v>80</v>
      </c>
      <c r="H56" s="36">
        <f t="shared" si="1"/>
        <v>250</v>
      </c>
      <c r="I56" s="36">
        <f t="shared" si="2"/>
        <v>170</v>
      </c>
      <c r="J56" s="36"/>
    </row>
    <row r="57" spans="1:10" x14ac:dyDescent="0.3">
      <c r="A57" s="36">
        <f t="shared" si="3"/>
        <v>54</v>
      </c>
      <c r="B57" s="61">
        <f t="shared" si="4"/>
        <v>1563.5</v>
      </c>
      <c r="C57" s="61">
        <v>1563.7</v>
      </c>
      <c r="D57" s="36" t="s">
        <v>6</v>
      </c>
      <c r="E57" s="36" t="s">
        <v>7</v>
      </c>
      <c r="F57" s="36">
        <f t="shared" si="0"/>
        <v>200.00000000004547</v>
      </c>
      <c r="G57" s="36">
        <v>130</v>
      </c>
      <c r="H57" s="36">
        <f t="shared" si="1"/>
        <v>250</v>
      </c>
      <c r="I57" s="36">
        <f t="shared" si="2"/>
        <v>120</v>
      </c>
      <c r="J57" s="36"/>
    </row>
    <row r="58" spans="1:10" x14ac:dyDescent="0.3">
      <c r="A58" s="36">
        <f t="shared" si="3"/>
        <v>55</v>
      </c>
      <c r="B58" s="61">
        <f t="shared" si="4"/>
        <v>1563.7</v>
      </c>
      <c r="C58" s="61">
        <v>1564.4</v>
      </c>
      <c r="D58" s="36" t="s">
        <v>6</v>
      </c>
      <c r="E58" s="36" t="s">
        <v>7</v>
      </c>
      <c r="F58" s="36">
        <f t="shared" si="0"/>
        <v>700.00000000004547</v>
      </c>
      <c r="G58" s="36">
        <v>60</v>
      </c>
      <c r="H58" s="36">
        <f t="shared" si="1"/>
        <v>250</v>
      </c>
      <c r="I58" s="36">
        <f t="shared" si="2"/>
        <v>190</v>
      </c>
      <c r="J58" s="36"/>
    </row>
    <row r="59" spans="1:10" x14ac:dyDescent="0.3">
      <c r="A59" s="36">
        <f t="shared" si="3"/>
        <v>56</v>
      </c>
      <c r="B59" s="61">
        <f t="shared" si="4"/>
        <v>1564.4</v>
      </c>
      <c r="C59" s="61">
        <v>1564.5</v>
      </c>
      <c r="D59" s="36" t="s">
        <v>6</v>
      </c>
      <c r="E59" s="36" t="s">
        <v>7</v>
      </c>
      <c r="F59" s="36">
        <f t="shared" si="0"/>
        <v>99.999999999909051</v>
      </c>
      <c r="G59" s="36">
        <v>100</v>
      </c>
      <c r="H59" s="36">
        <f t="shared" si="1"/>
        <v>250</v>
      </c>
      <c r="I59" s="36">
        <f t="shared" si="2"/>
        <v>150</v>
      </c>
      <c r="J59" s="36"/>
    </row>
    <row r="60" spans="1:10" x14ac:dyDescent="0.3">
      <c r="A60" s="36">
        <f t="shared" si="3"/>
        <v>57</v>
      </c>
      <c r="B60" s="61">
        <f t="shared" si="4"/>
        <v>1564.5</v>
      </c>
      <c r="C60" s="61">
        <v>1564.9</v>
      </c>
      <c r="D60" s="36" t="s">
        <v>6</v>
      </c>
      <c r="E60" s="36" t="s">
        <v>7</v>
      </c>
      <c r="F60" s="36">
        <f t="shared" si="0"/>
        <v>400.00000000009095</v>
      </c>
      <c r="G60" s="36">
        <v>140</v>
      </c>
      <c r="H60" s="36">
        <f t="shared" si="1"/>
        <v>250</v>
      </c>
      <c r="I60" s="36">
        <f t="shared" si="2"/>
        <v>110</v>
      </c>
      <c r="J60" s="36"/>
    </row>
    <row r="61" spans="1:10" x14ac:dyDescent="0.3">
      <c r="A61" s="36">
        <f t="shared" si="3"/>
        <v>58</v>
      </c>
      <c r="B61" s="61">
        <f t="shared" si="4"/>
        <v>1564.9</v>
      </c>
      <c r="C61" s="61">
        <v>1565.8</v>
      </c>
      <c r="D61" s="36" t="s">
        <v>6</v>
      </c>
      <c r="E61" s="36" t="s">
        <v>7</v>
      </c>
      <c r="F61" s="36">
        <f t="shared" si="0"/>
        <v>899.99999999986358</v>
      </c>
      <c r="G61" s="36">
        <v>100</v>
      </c>
      <c r="H61" s="36">
        <f t="shared" si="1"/>
        <v>250</v>
      </c>
      <c r="I61" s="36">
        <f t="shared" si="2"/>
        <v>150</v>
      </c>
      <c r="J61" s="36"/>
    </row>
    <row r="62" spans="1:10" x14ac:dyDescent="0.3">
      <c r="A62" s="36">
        <f t="shared" si="3"/>
        <v>59</v>
      </c>
      <c r="B62" s="61">
        <f t="shared" si="4"/>
        <v>1565.8</v>
      </c>
      <c r="C62" s="61">
        <v>1566.5</v>
      </c>
      <c r="D62" s="36" t="s">
        <v>6</v>
      </c>
      <c r="E62" s="36" t="s">
        <v>7</v>
      </c>
      <c r="F62" s="36">
        <f t="shared" si="0"/>
        <v>700.00000000004547</v>
      </c>
      <c r="G62" s="36">
        <v>160</v>
      </c>
      <c r="H62" s="36">
        <f t="shared" si="1"/>
        <v>250</v>
      </c>
      <c r="I62" s="36">
        <f t="shared" si="2"/>
        <v>90</v>
      </c>
      <c r="J62" s="36"/>
    </row>
    <row r="63" spans="1:10" x14ac:dyDescent="0.3">
      <c r="A63" s="36">
        <f t="shared" si="3"/>
        <v>60</v>
      </c>
      <c r="B63" s="61">
        <f t="shared" si="4"/>
        <v>1566.5</v>
      </c>
      <c r="C63" s="61">
        <v>1566.7</v>
      </c>
      <c r="D63" s="36" t="s">
        <v>6</v>
      </c>
      <c r="E63" s="36" t="s">
        <v>7</v>
      </c>
      <c r="F63" s="36">
        <f t="shared" si="0"/>
        <v>200.00000000004547</v>
      </c>
      <c r="G63" s="36">
        <v>120</v>
      </c>
      <c r="H63" s="36">
        <f t="shared" si="1"/>
        <v>250</v>
      </c>
      <c r="I63" s="36">
        <f t="shared" si="2"/>
        <v>130</v>
      </c>
      <c r="J63" s="36"/>
    </row>
    <row r="64" spans="1:10" x14ac:dyDescent="0.3">
      <c r="A64" s="36">
        <f t="shared" si="3"/>
        <v>61</v>
      </c>
      <c r="B64" s="61">
        <f t="shared" si="4"/>
        <v>1566.7</v>
      </c>
      <c r="C64" s="61">
        <v>1567</v>
      </c>
      <c r="D64" s="36" t="s">
        <v>6</v>
      </c>
      <c r="E64" s="36" t="s">
        <v>7</v>
      </c>
      <c r="F64" s="36">
        <f t="shared" si="0"/>
        <v>299.99999999995453</v>
      </c>
      <c r="G64" s="36">
        <v>80</v>
      </c>
      <c r="H64" s="36">
        <f t="shared" si="1"/>
        <v>250</v>
      </c>
      <c r="I64" s="36">
        <f t="shared" si="2"/>
        <v>170</v>
      </c>
      <c r="J64" s="36"/>
    </row>
    <row r="65" spans="1:10" x14ac:dyDescent="0.3">
      <c r="A65" s="36">
        <f t="shared" si="3"/>
        <v>62</v>
      </c>
      <c r="B65" s="61">
        <f t="shared" si="4"/>
        <v>1567</v>
      </c>
      <c r="C65" s="61">
        <v>1567.1</v>
      </c>
      <c r="D65" s="36" t="s">
        <v>6</v>
      </c>
      <c r="E65" s="36" t="s">
        <v>7</v>
      </c>
      <c r="F65" s="36"/>
      <c r="G65" s="36"/>
      <c r="H65" s="36">
        <f t="shared" si="1"/>
        <v>250</v>
      </c>
      <c r="I65" s="36">
        <f t="shared" si="2"/>
        <v>250</v>
      </c>
      <c r="J65" s="36"/>
    </row>
    <row r="66" spans="1:10" x14ac:dyDescent="0.3">
      <c r="A66" s="36">
        <f t="shared" si="3"/>
        <v>63</v>
      </c>
      <c r="B66" s="61">
        <f t="shared" si="4"/>
        <v>1567.1</v>
      </c>
      <c r="C66" s="61">
        <v>1567.4</v>
      </c>
      <c r="D66" s="36" t="s">
        <v>6</v>
      </c>
      <c r="E66" s="36" t="s">
        <v>7</v>
      </c>
      <c r="F66" s="36">
        <f t="shared" si="0"/>
        <v>300.0000000001819</v>
      </c>
      <c r="G66" s="36">
        <v>50</v>
      </c>
      <c r="H66" s="36">
        <f t="shared" si="1"/>
        <v>250</v>
      </c>
      <c r="I66" s="36">
        <f t="shared" si="2"/>
        <v>200</v>
      </c>
      <c r="J66" s="36"/>
    </row>
    <row r="67" spans="1:10" x14ac:dyDescent="0.3">
      <c r="A67" s="36">
        <f t="shared" si="3"/>
        <v>64</v>
      </c>
      <c r="B67" s="61">
        <f t="shared" si="4"/>
        <v>1567.4</v>
      </c>
      <c r="C67" s="61">
        <v>1568.5</v>
      </c>
      <c r="D67" s="36" t="s">
        <v>6</v>
      </c>
      <c r="E67" s="36" t="s">
        <v>7</v>
      </c>
      <c r="F67" s="36">
        <f t="shared" si="0"/>
        <v>1099.9999999999091</v>
      </c>
      <c r="G67" s="36">
        <v>130</v>
      </c>
      <c r="H67" s="36">
        <f t="shared" si="1"/>
        <v>250</v>
      </c>
      <c r="I67" s="36">
        <f t="shared" si="2"/>
        <v>120</v>
      </c>
      <c r="J67" s="36"/>
    </row>
    <row r="68" spans="1:10" x14ac:dyDescent="0.3">
      <c r="A68" s="36">
        <f t="shared" si="3"/>
        <v>65</v>
      </c>
      <c r="B68" s="61">
        <f t="shared" si="4"/>
        <v>1568.5</v>
      </c>
      <c r="C68" s="61">
        <v>1568.7</v>
      </c>
      <c r="D68" s="36" t="s">
        <v>6</v>
      </c>
      <c r="E68" s="36" t="s">
        <v>7</v>
      </c>
      <c r="F68" s="36">
        <f t="shared" ref="F68:F84" si="5">(C68-B68)*1000</f>
        <v>200.00000000004547</v>
      </c>
      <c r="G68" s="36">
        <v>100</v>
      </c>
      <c r="H68" s="36">
        <f t="shared" si="1"/>
        <v>250</v>
      </c>
      <c r="I68" s="36">
        <f t="shared" si="2"/>
        <v>150</v>
      </c>
      <c r="J68" s="36"/>
    </row>
    <row r="69" spans="1:10" x14ac:dyDescent="0.3">
      <c r="A69" s="36">
        <f t="shared" si="3"/>
        <v>66</v>
      </c>
      <c r="B69" s="61">
        <f t="shared" si="4"/>
        <v>1568.7</v>
      </c>
      <c r="C69" s="61">
        <v>1569.2</v>
      </c>
      <c r="D69" s="36" t="s">
        <v>6</v>
      </c>
      <c r="E69" s="36" t="s">
        <v>7</v>
      </c>
      <c r="F69" s="36">
        <f t="shared" si="5"/>
        <v>500</v>
      </c>
      <c r="G69" s="36">
        <v>90</v>
      </c>
      <c r="H69" s="36">
        <f t="shared" ref="H69:H129" si="6">200+50</f>
        <v>250</v>
      </c>
      <c r="I69" s="36">
        <f t="shared" ref="I69:I129" si="7">H69-G69</f>
        <v>160</v>
      </c>
      <c r="J69" s="36"/>
    </row>
    <row r="70" spans="1:10" x14ac:dyDescent="0.3">
      <c r="A70" s="36">
        <f t="shared" ref="A70:A129" si="8">A69+1</f>
        <v>67</v>
      </c>
      <c r="B70" s="61">
        <f t="shared" si="4"/>
        <v>1569.2</v>
      </c>
      <c r="C70" s="61">
        <v>1569.8</v>
      </c>
      <c r="D70" s="36" t="s">
        <v>6</v>
      </c>
      <c r="E70" s="36" t="s">
        <v>7</v>
      </c>
      <c r="F70" s="36">
        <f t="shared" si="5"/>
        <v>599.99999999990905</v>
      </c>
      <c r="G70" s="36">
        <v>140</v>
      </c>
      <c r="H70" s="36">
        <f t="shared" si="6"/>
        <v>250</v>
      </c>
      <c r="I70" s="36">
        <f t="shared" si="7"/>
        <v>110</v>
      </c>
      <c r="J70" s="36"/>
    </row>
    <row r="71" spans="1:10" x14ac:dyDescent="0.3">
      <c r="A71" s="36">
        <f t="shared" si="8"/>
        <v>68</v>
      </c>
      <c r="B71" s="61">
        <f t="shared" si="4"/>
        <v>1569.8</v>
      </c>
      <c r="C71" s="61">
        <v>1570.6</v>
      </c>
      <c r="D71" s="36" t="s">
        <v>6</v>
      </c>
      <c r="E71" s="36" t="s">
        <v>7</v>
      </c>
      <c r="F71" s="36">
        <f t="shared" si="5"/>
        <v>799.99999999995453</v>
      </c>
      <c r="G71" s="36">
        <v>60</v>
      </c>
      <c r="H71" s="36">
        <f t="shared" si="6"/>
        <v>250</v>
      </c>
      <c r="I71" s="36">
        <f t="shared" si="7"/>
        <v>190</v>
      </c>
      <c r="J71" s="36"/>
    </row>
    <row r="72" spans="1:10" x14ac:dyDescent="0.3">
      <c r="A72" s="36">
        <f t="shared" si="8"/>
        <v>69</v>
      </c>
      <c r="B72" s="61">
        <f t="shared" si="4"/>
        <v>1570.6</v>
      </c>
      <c r="C72" s="61">
        <v>1571</v>
      </c>
      <c r="D72" s="36" t="s">
        <v>6</v>
      </c>
      <c r="E72" s="36" t="s">
        <v>7</v>
      </c>
      <c r="F72" s="36">
        <f t="shared" si="5"/>
        <v>400.00000000009095</v>
      </c>
      <c r="G72" s="36">
        <v>140</v>
      </c>
      <c r="H72" s="36">
        <f t="shared" si="6"/>
        <v>250</v>
      </c>
      <c r="I72" s="36">
        <f t="shared" si="7"/>
        <v>110</v>
      </c>
      <c r="J72" s="36"/>
    </row>
    <row r="73" spans="1:10" x14ac:dyDescent="0.3">
      <c r="A73" s="36">
        <f t="shared" si="8"/>
        <v>70</v>
      </c>
      <c r="B73" s="61">
        <f t="shared" si="4"/>
        <v>1571</v>
      </c>
      <c r="C73" s="61">
        <v>1571.3</v>
      </c>
      <c r="D73" s="36" t="s">
        <v>6</v>
      </c>
      <c r="E73" s="36" t="s">
        <v>7</v>
      </c>
      <c r="F73" s="36">
        <f t="shared" si="5"/>
        <v>299.99999999995453</v>
      </c>
      <c r="G73" s="36">
        <v>100</v>
      </c>
      <c r="H73" s="36">
        <f t="shared" si="6"/>
        <v>250</v>
      </c>
      <c r="I73" s="36">
        <f t="shared" si="7"/>
        <v>150</v>
      </c>
      <c r="J73" s="36"/>
    </row>
    <row r="74" spans="1:10" x14ac:dyDescent="0.3">
      <c r="A74" s="36">
        <f t="shared" si="8"/>
        <v>71</v>
      </c>
      <c r="B74" s="61">
        <f t="shared" si="4"/>
        <v>1571.3</v>
      </c>
      <c r="C74" s="61">
        <v>1571.7</v>
      </c>
      <c r="D74" s="36" t="s">
        <v>6</v>
      </c>
      <c r="E74" s="36" t="s">
        <v>7</v>
      </c>
      <c r="F74" s="36">
        <f t="shared" si="5"/>
        <v>400.00000000009095</v>
      </c>
      <c r="G74" s="36">
        <v>110</v>
      </c>
      <c r="H74" s="36">
        <f t="shared" si="6"/>
        <v>250</v>
      </c>
      <c r="I74" s="36">
        <f t="shared" si="7"/>
        <v>140</v>
      </c>
      <c r="J74" s="36"/>
    </row>
    <row r="75" spans="1:10" x14ac:dyDescent="0.3">
      <c r="A75" s="36">
        <f t="shared" si="8"/>
        <v>72</v>
      </c>
      <c r="B75" s="61">
        <f t="shared" ref="B75:B129" si="9">C74</f>
        <v>1571.7</v>
      </c>
      <c r="C75" s="61">
        <v>1572.4</v>
      </c>
      <c r="D75" s="36" t="s">
        <v>6</v>
      </c>
      <c r="E75" s="36" t="s">
        <v>7</v>
      </c>
      <c r="F75" s="36">
        <f t="shared" si="5"/>
        <v>700.00000000004547</v>
      </c>
      <c r="G75" s="36">
        <v>220</v>
      </c>
      <c r="H75" s="36">
        <f t="shared" si="6"/>
        <v>250</v>
      </c>
      <c r="I75" s="36">
        <f t="shared" si="7"/>
        <v>30</v>
      </c>
      <c r="J75" s="36"/>
    </row>
    <row r="76" spans="1:10" x14ac:dyDescent="0.3">
      <c r="A76" s="36">
        <f t="shared" si="8"/>
        <v>73</v>
      </c>
      <c r="B76" s="61">
        <f t="shared" si="9"/>
        <v>1572.4</v>
      </c>
      <c r="C76" s="61">
        <v>1573</v>
      </c>
      <c r="D76" s="36" t="s">
        <v>6</v>
      </c>
      <c r="E76" s="36" t="s">
        <v>7</v>
      </c>
      <c r="F76" s="36">
        <f t="shared" si="5"/>
        <v>599.99999999990905</v>
      </c>
      <c r="G76" s="36">
        <v>100</v>
      </c>
      <c r="H76" s="36">
        <f t="shared" si="6"/>
        <v>250</v>
      </c>
      <c r="I76" s="36">
        <f t="shared" si="7"/>
        <v>150</v>
      </c>
      <c r="J76" s="36"/>
    </row>
    <row r="77" spans="1:10" x14ac:dyDescent="0.3">
      <c r="A77" s="36">
        <f t="shared" si="8"/>
        <v>74</v>
      </c>
      <c r="B77" s="61">
        <f t="shared" si="9"/>
        <v>1573</v>
      </c>
      <c r="C77" s="61">
        <v>1573.5</v>
      </c>
      <c r="D77" s="36" t="s">
        <v>6</v>
      </c>
      <c r="E77" s="36" t="s">
        <v>7</v>
      </c>
      <c r="F77" s="36">
        <f t="shared" si="5"/>
        <v>500</v>
      </c>
      <c r="G77" s="36">
        <v>160</v>
      </c>
      <c r="H77" s="36">
        <f t="shared" si="6"/>
        <v>250</v>
      </c>
      <c r="I77" s="36">
        <f t="shared" si="7"/>
        <v>90</v>
      </c>
      <c r="J77" s="36"/>
    </row>
    <row r="78" spans="1:10" x14ac:dyDescent="0.3">
      <c r="A78" s="36">
        <f t="shared" si="8"/>
        <v>75</v>
      </c>
      <c r="B78" s="61">
        <f t="shared" si="9"/>
        <v>1573.5</v>
      </c>
      <c r="C78" s="61">
        <v>1574.3</v>
      </c>
      <c r="D78" s="36" t="s">
        <v>6</v>
      </c>
      <c r="E78" s="36" t="s">
        <v>7</v>
      </c>
      <c r="F78" s="36">
        <f t="shared" si="5"/>
        <v>799.99999999995453</v>
      </c>
      <c r="G78" s="36">
        <v>130</v>
      </c>
      <c r="H78" s="36">
        <f t="shared" si="6"/>
        <v>250</v>
      </c>
      <c r="I78" s="36">
        <f t="shared" si="7"/>
        <v>120</v>
      </c>
      <c r="J78" s="36"/>
    </row>
    <row r="79" spans="1:10" x14ac:dyDescent="0.3">
      <c r="A79" s="36">
        <f t="shared" si="8"/>
        <v>76</v>
      </c>
      <c r="B79" s="61">
        <f t="shared" si="9"/>
        <v>1574.3</v>
      </c>
      <c r="C79" s="61">
        <v>1574.5</v>
      </c>
      <c r="D79" s="36" t="s">
        <v>6</v>
      </c>
      <c r="E79" s="36" t="s">
        <v>7</v>
      </c>
      <c r="F79" s="36">
        <f t="shared" si="5"/>
        <v>200.00000000004547</v>
      </c>
      <c r="G79" s="36">
        <v>230</v>
      </c>
      <c r="H79" s="36">
        <f t="shared" si="6"/>
        <v>250</v>
      </c>
      <c r="I79" s="36">
        <f t="shared" si="7"/>
        <v>20</v>
      </c>
      <c r="J79" s="36"/>
    </row>
    <row r="80" spans="1:10" x14ac:dyDescent="0.3">
      <c r="A80" s="36">
        <f t="shared" si="8"/>
        <v>77</v>
      </c>
      <c r="B80" s="61">
        <f t="shared" si="9"/>
        <v>1574.5</v>
      </c>
      <c r="C80" s="61">
        <v>1575.5</v>
      </c>
      <c r="D80" s="36" t="s">
        <v>6</v>
      </c>
      <c r="E80" s="36" t="s">
        <v>7</v>
      </c>
      <c r="F80" s="36">
        <f t="shared" si="5"/>
        <v>1000</v>
      </c>
      <c r="G80" s="36">
        <v>120</v>
      </c>
      <c r="H80" s="36">
        <f t="shared" si="6"/>
        <v>250</v>
      </c>
      <c r="I80" s="36">
        <f t="shared" si="7"/>
        <v>130</v>
      </c>
      <c r="J80" s="36"/>
    </row>
    <row r="81" spans="1:10" x14ac:dyDescent="0.3">
      <c r="A81" s="36">
        <f t="shared" si="8"/>
        <v>78</v>
      </c>
      <c r="B81" s="61">
        <f t="shared" si="9"/>
        <v>1575.5</v>
      </c>
      <c r="C81" s="61">
        <v>1576</v>
      </c>
      <c r="D81" s="36" t="s">
        <v>6</v>
      </c>
      <c r="E81" s="36" t="s">
        <v>7</v>
      </c>
      <c r="F81" s="36">
        <f t="shared" si="5"/>
        <v>500</v>
      </c>
      <c r="G81" s="36">
        <v>140</v>
      </c>
      <c r="H81" s="36">
        <f t="shared" si="6"/>
        <v>250</v>
      </c>
      <c r="I81" s="36">
        <f t="shared" si="7"/>
        <v>110</v>
      </c>
      <c r="J81" s="36"/>
    </row>
    <row r="82" spans="1:10" x14ac:dyDescent="0.3">
      <c r="A82" s="36">
        <f t="shared" si="8"/>
        <v>79</v>
      </c>
      <c r="B82" s="61">
        <f t="shared" si="9"/>
        <v>1576</v>
      </c>
      <c r="C82" s="61">
        <v>1576.3</v>
      </c>
      <c r="D82" s="36" t="s">
        <v>6</v>
      </c>
      <c r="E82" s="36" t="s">
        <v>7</v>
      </c>
      <c r="F82" s="36">
        <f t="shared" si="5"/>
        <v>299.99999999995453</v>
      </c>
      <c r="G82" s="36">
        <v>190</v>
      </c>
      <c r="H82" s="36">
        <f t="shared" si="6"/>
        <v>250</v>
      </c>
      <c r="I82" s="36">
        <f t="shared" si="7"/>
        <v>60</v>
      </c>
      <c r="J82" s="36"/>
    </row>
    <row r="83" spans="1:10" x14ac:dyDescent="0.3">
      <c r="A83" s="36">
        <f t="shared" si="8"/>
        <v>80</v>
      </c>
      <c r="B83" s="61">
        <f t="shared" si="9"/>
        <v>1576.3</v>
      </c>
      <c r="C83" s="61">
        <v>1577.9</v>
      </c>
      <c r="D83" s="36" t="s">
        <v>6</v>
      </c>
      <c r="E83" s="36" t="s">
        <v>7</v>
      </c>
      <c r="F83" s="36">
        <f t="shared" si="5"/>
        <v>1600.0000000001364</v>
      </c>
      <c r="G83" s="36">
        <v>130</v>
      </c>
      <c r="H83" s="36">
        <f t="shared" si="6"/>
        <v>250</v>
      </c>
      <c r="I83" s="36">
        <f t="shared" si="7"/>
        <v>120</v>
      </c>
      <c r="J83" s="36"/>
    </row>
    <row r="84" spans="1:10" x14ac:dyDescent="0.3">
      <c r="A84" s="36">
        <f t="shared" si="8"/>
        <v>81</v>
      </c>
      <c r="B84" s="61">
        <f t="shared" si="9"/>
        <v>1577.9</v>
      </c>
      <c r="C84" s="61">
        <v>1578.8</v>
      </c>
      <c r="D84" s="36" t="s">
        <v>6</v>
      </c>
      <c r="E84" s="36" t="s">
        <v>7</v>
      </c>
      <c r="F84" s="36">
        <f t="shared" si="5"/>
        <v>899.99999999986358</v>
      </c>
      <c r="G84" s="36">
        <v>140</v>
      </c>
      <c r="H84" s="36">
        <f t="shared" si="6"/>
        <v>250</v>
      </c>
      <c r="I84" s="36">
        <f t="shared" si="7"/>
        <v>110</v>
      </c>
      <c r="J84" s="36"/>
    </row>
    <row r="85" spans="1:10" x14ac:dyDescent="0.3">
      <c r="A85" s="36">
        <f t="shared" si="8"/>
        <v>82</v>
      </c>
      <c r="B85" s="61">
        <v>1578.8720000000001</v>
      </c>
      <c r="C85" s="61">
        <v>1577.8</v>
      </c>
      <c r="D85" s="36" t="s">
        <v>8</v>
      </c>
      <c r="E85" s="36" t="s">
        <v>7</v>
      </c>
      <c r="F85" s="36">
        <f>(B85-C85)*1000</f>
        <v>1072.0000000001164</v>
      </c>
      <c r="G85" s="36">
        <v>190</v>
      </c>
      <c r="H85" s="36">
        <f t="shared" si="6"/>
        <v>250</v>
      </c>
      <c r="I85" s="36">
        <f t="shared" si="7"/>
        <v>60</v>
      </c>
      <c r="J85" s="36"/>
    </row>
    <row r="86" spans="1:10" x14ac:dyDescent="0.3">
      <c r="A86" s="36">
        <f t="shared" si="8"/>
        <v>83</v>
      </c>
      <c r="B86" s="61">
        <f t="shared" si="9"/>
        <v>1577.8</v>
      </c>
      <c r="C86" s="61">
        <v>1576.8</v>
      </c>
      <c r="D86" s="36" t="s">
        <v>8</v>
      </c>
      <c r="E86" s="36" t="s">
        <v>7</v>
      </c>
      <c r="F86" s="36">
        <f t="shared" ref="F86:F124" si="10">(B86-C86)*1000</f>
        <v>1000</v>
      </c>
      <c r="G86" s="36">
        <v>120</v>
      </c>
      <c r="H86" s="36">
        <f t="shared" si="6"/>
        <v>250</v>
      </c>
      <c r="I86" s="36">
        <f t="shared" si="7"/>
        <v>130</v>
      </c>
      <c r="J86" s="36"/>
    </row>
    <row r="87" spans="1:10" x14ac:dyDescent="0.3">
      <c r="A87" s="36">
        <f t="shared" si="8"/>
        <v>84</v>
      </c>
      <c r="B87" s="61">
        <f t="shared" si="9"/>
        <v>1576.8</v>
      </c>
      <c r="C87" s="61">
        <v>1576.2</v>
      </c>
      <c r="D87" s="36" t="s">
        <v>8</v>
      </c>
      <c r="E87" s="36" t="s">
        <v>7</v>
      </c>
      <c r="F87" s="36">
        <f t="shared" si="10"/>
        <v>599.99999999990905</v>
      </c>
      <c r="G87" s="36">
        <v>140</v>
      </c>
      <c r="H87" s="36">
        <f t="shared" si="6"/>
        <v>250</v>
      </c>
      <c r="I87" s="36">
        <f t="shared" si="7"/>
        <v>110</v>
      </c>
      <c r="J87" s="36"/>
    </row>
    <row r="88" spans="1:10" x14ac:dyDescent="0.3">
      <c r="A88" s="36">
        <f t="shared" si="8"/>
        <v>85</v>
      </c>
      <c r="B88" s="61">
        <f t="shared" si="9"/>
        <v>1576.2</v>
      </c>
      <c r="C88" s="61">
        <v>1576</v>
      </c>
      <c r="D88" s="36" t="s">
        <v>8</v>
      </c>
      <c r="E88" s="36" t="s">
        <v>7</v>
      </c>
      <c r="F88" s="36">
        <f t="shared" si="10"/>
        <v>200.00000000004547</v>
      </c>
      <c r="G88" s="36">
        <v>220</v>
      </c>
      <c r="H88" s="36">
        <f t="shared" si="6"/>
        <v>250</v>
      </c>
      <c r="I88" s="36">
        <f t="shared" si="7"/>
        <v>30</v>
      </c>
      <c r="J88" s="36"/>
    </row>
    <row r="89" spans="1:10" x14ac:dyDescent="0.3">
      <c r="A89" s="36">
        <f t="shared" si="8"/>
        <v>86</v>
      </c>
      <c r="B89" s="61">
        <f t="shared" si="9"/>
        <v>1576</v>
      </c>
      <c r="C89" s="61">
        <v>1575.1</v>
      </c>
      <c r="D89" s="36" t="s">
        <v>8</v>
      </c>
      <c r="E89" s="36" t="s">
        <v>7</v>
      </c>
      <c r="F89" s="36">
        <f t="shared" si="10"/>
        <v>900.00000000009095</v>
      </c>
      <c r="G89" s="36">
        <v>130</v>
      </c>
      <c r="H89" s="36">
        <f t="shared" si="6"/>
        <v>250</v>
      </c>
      <c r="I89" s="36">
        <f t="shared" si="7"/>
        <v>120</v>
      </c>
      <c r="J89" s="36"/>
    </row>
    <row r="90" spans="1:10" x14ac:dyDescent="0.3">
      <c r="A90" s="36">
        <f t="shared" si="8"/>
        <v>87</v>
      </c>
      <c r="B90" s="61">
        <f t="shared" si="9"/>
        <v>1575.1</v>
      </c>
      <c r="C90" s="61">
        <v>1574.3</v>
      </c>
      <c r="D90" s="36" t="s">
        <v>8</v>
      </c>
      <c r="E90" s="36" t="s">
        <v>7</v>
      </c>
      <c r="F90" s="36">
        <f t="shared" si="10"/>
        <v>799.99999999995453</v>
      </c>
      <c r="G90" s="36">
        <v>180</v>
      </c>
      <c r="H90" s="36">
        <f t="shared" si="6"/>
        <v>250</v>
      </c>
      <c r="I90" s="36">
        <f t="shared" si="7"/>
        <v>70</v>
      </c>
      <c r="J90" s="36"/>
    </row>
    <row r="91" spans="1:10" x14ac:dyDescent="0.3">
      <c r="A91" s="36">
        <f t="shared" si="8"/>
        <v>88</v>
      </c>
      <c r="B91" s="61">
        <f t="shared" si="9"/>
        <v>1574.3</v>
      </c>
      <c r="C91" s="61">
        <v>1573.9</v>
      </c>
      <c r="D91" s="36" t="s">
        <v>8</v>
      </c>
      <c r="E91" s="36" t="s">
        <v>7</v>
      </c>
      <c r="F91" s="36">
        <f t="shared" si="10"/>
        <v>399.99999999986358</v>
      </c>
      <c r="G91" s="36">
        <v>120</v>
      </c>
      <c r="H91" s="36">
        <f t="shared" si="6"/>
        <v>250</v>
      </c>
      <c r="I91" s="36">
        <f t="shared" si="7"/>
        <v>130</v>
      </c>
      <c r="J91" s="36"/>
    </row>
    <row r="92" spans="1:10" x14ac:dyDescent="0.3">
      <c r="A92" s="36">
        <f t="shared" si="8"/>
        <v>89</v>
      </c>
      <c r="B92" s="61">
        <f t="shared" si="9"/>
        <v>1573.9</v>
      </c>
      <c r="C92" s="61">
        <v>1573.6</v>
      </c>
      <c r="D92" s="36" t="s">
        <v>8</v>
      </c>
      <c r="E92" s="36" t="s">
        <v>7</v>
      </c>
      <c r="F92" s="36">
        <f t="shared" si="10"/>
        <v>300.0000000001819</v>
      </c>
      <c r="G92" s="36">
        <v>110</v>
      </c>
      <c r="H92" s="36">
        <f t="shared" si="6"/>
        <v>250</v>
      </c>
      <c r="I92" s="36">
        <f t="shared" si="7"/>
        <v>140</v>
      </c>
      <c r="J92" s="36"/>
    </row>
    <row r="93" spans="1:10" x14ac:dyDescent="0.3">
      <c r="A93" s="36">
        <f t="shared" si="8"/>
        <v>90</v>
      </c>
      <c r="B93" s="61">
        <f t="shared" si="9"/>
        <v>1573.6</v>
      </c>
      <c r="C93" s="61">
        <v>1573.2</v>
      </c>
      <c r="D93" s="36" t="s">
        <v>8</v>
      </c>
      <c r="E93" s="36" t="s">
        <v>7</v>
      </c>
      <c r="F93" s="36">
        <f t="shared" si="10"/>
        <v>399.99999999986358</v>
      </c>
      <c r="G93" s="36">
        <v>160</v>
      </c>
      <c r="H93" s="36">
        <f t="shared" si="6"/>
        <v>250</v>
      </c>
      <c r="I93" s="36">
        <f t="shared" si="7"/>
        <v>90</v>
      </c>
      <c r="J93" s="36"/>
    </row>
    <row r="94" spans="1:10" x14ac:dyDescent="0.3">
      <c r="A94" s="36">
        <f t="shared" si="8"/>
        <v>91</v>
      </c>
      <c r="B94" s="61">
        <f t="shared" si="9"/>
        <v>1573.2</v>
      </c>
      <c r="C94" s="61">
        <v>1572.7</v>
      </c>
      <c r="D94" s="36" t="s">
        <v>8</v>
      </c>
      <c r="E94" s="36" t="s">
        <v>7</v>
      </c>
      <c r="F94" s="36">
        <f t="shared" si="10"/>
        <v>500</v>
      </c>
      <c r="G94" s="36">
        <v>170</v>
      </c>
      <c r="H94" s="36">
        <f t="shared" si="6"/>
        <v>250</v>
      </c>
      <c r="I94" s="36">
        <f t="shared" si="7"/>
        <v>80</v>
      </c>
      <c r="J94" s="36"/>
    </row>
    <row r="95" spans="1:10" x14ac:dyDescent="0.3">
      <c r="A95" s="36">
        <f t="shared" si="8"/>
        <v>92</v>
      </c>
      <c r="B95" s="61">
        <f t="shared" si="9"/>
        <v>1572.7</v>
      </c>
      <c r="C95" s="61">
        <v>1572.1</v>
      </c>
      <c r="D95" s="36" t="s">
        <v>8</v>
      </c>
      <c r="E95" s="36" t="s">
        <v>7</v>
      </c>
      <c r="F95" s="36">
        <f t="shared" si="10"/>
        <v>600.00000000013642</v>
      </c>
      <c r="G95" s="36">
        <v>130</v>
      </c>
      <c r="H95" s="36">
        <f t="shared" si="6"/>
        <v>250</v>
      </c>
      <c r="I95" s="36">
        <f t="shared" si="7"/>
        <v>120</v>
      </c>
      <c r="J95" s="36"/>
    </row>
    <row r="96" spans="1:10" x14ac:dyDescent="0.3">
      <c r="A96" s="36">
        <f t="shared" si="8"/>
        <v>93</v>
      </c>
      <c r="B96" s="61">
        <f t="shared" si="9"/>
        <v>1572.1</v>
      </c>
      <c r="C96" s="61">
        <v>1571</v>
      </c>
      <c r="D96" s="36" t="s">
        <v>8</v>
      </c>
      <c r="E96" s="36" t="s">
        <v>7</v>
      </c>
      <c r="F96" s="36">
        <f t="shared" si="10"/>
        <v>1099.9999999999091</v>
      </c>
      <c r="G96" s="36">
        <v>170</v>
      </c>
      <c r="H96" s="36">
        <f t="shared" si="6"/>
        <v>250</v>
      </c>
      <c r="I96" s="36">
        <f t="shared" si="7"/>
        <v>80</v>
      </c>
      <c r="J96" s="36"/>
    </row>
    <row r="97" spans="1:10" x14ac:dyDescent="0.3">
      <c r="A97" s="36">
        <f t="shared" si="8"/>
        <v>94</v>
      </c>
      <c r="B97" s="61">
        <f t="shared" si="9"/>
        <v>1571</v>
      </c>
      <c r="C97" s="61">
        <v>1570.2</v>
      </c>
      <c r="D97" s="36" t="s">
        <v>8</v>
      </c>
      <c r="E97" s="36" t="s">
        <v>7</v>
      </c>
      <c r="F97" s="36">
        <f t="shared" si="10"/>
        <v>799.99999999995453</v>
      </c>
      <c r="G97" s="36">
        <v>130</v>
      </c>
      <c r="H97" s="36">
        <f t="shared" si="6"/>
        <v>250</v>
      </c>
      <c r="I97" s="36">
        <f t="shared" si="7"/>
        <v>120</v>
      </c>
      <c r="J97" s="36"/>
    </row>
    <row r="98" spans="1:10" x14ac:dyDescent="0.3">
      <c r="A98" s="36">
        <f t="shared" si="8"/>
        <v>95</v>
      </c>
      <c r="B98" s="61">
        <f t="shared" si="9"/>
        <v>1570.2</v>
      </c>
      <c r="C98" s="61">
        <v>1569.9</v>
      </c>
      <c r="D98" s="36" t="s">
        <v>8</v>
      </c>
      <c r="E98" s="36" t="s">
        <v>7</v>
      </c>
      <c r="F98" s="36">
        <f t="shared" si="10"/>
        <v>299.99999999995453</v>
      </c>
      <c r="G98" s="36">
        <v>100</v>
      </c>
      <c r="H98" s="36">
        <f t="shared" si="6"/>
        <v>250</v>
      </c>
      <c r="I98" s="36">
        <f t="shared" si="7"/>
        <v>150</v>
      </c>
      <c r="J98" s="36"/>
    </row>
    <row r="99" spans="1:10" x14ac:dyDescent="0.3">
      <c r="A99" s="36">
        <f t="shared" si="8"/>
        <v>96</v>
      </c>
      <c r="B99" s="61">
        <f t="shared" si="9"/>
        <v>1569.9</v>
      </c>
      <c r="C99" s="61">
        <v>1566.5</v>
      </c>
      <c r="D99" s="36" t="s">
        <v>8</v>
      </c>
      <c r="E99" s="36" t="s">
        <v>7</v>
      </c>
      <c r="F99" s="36">
        <f t="shared" si="10"/>
        <v>3400.0000000000909</v>
      </c>
      <c r="G99" s="36">
        <v>140</v>
      </c>
      <c r="H99" s="36">
        <f t="shared" si="6"/>
        <v>250</v>
      </c>
      <c r="I99" s="36">
        <f t="shared" si="7"/>
        <v>110</v>
      </c>
      <c r="J99" s="36"/>
    </row>
    <row r="100" spans="1:10" x14ac:dyDescent="0.3">
      <c r="A100" s="36">
        <f t="shared" si="8"/>
        <v>97</v>
      </c>
      <c r="B100" s="61">
        <f t="shared" si="9"/>
        <v>1566.5</v>
      </c>
      <c r="C100" s="61">
        <v>1566.1</v>
      </c>
      <c r="D100" s="36" t="s">
        <v>8</v>
      </c>
      <c r="E100" s="36" t="s">
        <v>7</v>
      </c>
      <c r="F100" s="36">
        <f t="shared" si="10"/>
        <v>400.00000000009095</v>
      </c>
      <c r="G100" s="36">
        <v>220</v>
      </c>
      <c r="H100" s="36">
        <f t="shared" si="6"/>
        <v>250</v>
      </c>
      <c r="I100" s="36">
        <f t="shared" si="7"/>
        <v>30</v>
      </c>
      <c r="J100" s="36"/>
    </row>
    <row r="101" spans="1:10" x14ac:dyDescent="0.3">
      <c r="A101" s="36">
        <f t="shared" si="8"/>
        <v>98</v>
      </c>
      <c r="B101" s="61">
        <f t="shared" si="9"/>
        <v>1566.1</v>
      </c>
      <c r="C101" s="61">
        <v>1564.7</v>
      </c>
      <c r="D101" s="36" t="s">
        <v>8</v>
      </c>
      <c r="E101" s="36" t="s">
        <v>7</v>
      </c>
      <c r="F101" s="36">
        <f t="shared" si="10"/>
        <v>1399.9999999998636</v>
      </c>
      <c r="G101" s="36">
        <v>160</v>
      </c>
      <c r="H101" s="36">
        <f t="shared" si="6"/>
        <v>250</v>
      </c>
      <c r="I101" s="36">
        <f t="shared" si="7"/>
        <v>90</v>
      </c>
      <c r="J101" s="36"/>
    </row>
    <row r="102" spans="1:10" x14ac:dyDescent="0.3">
      <c r="A102" s="36">
        <f t="shared" si="8"/>
        <v>99</v>
      </c>
      <c r="B102" s="61">
        <f t="shared" si="9"/>
        <v>1564.7</v>
      </c>
      <c r="C102" s="61">
        <v>1564.5</v>
      </c>
      <c r="D102" s="36" t="s">
        <v>8</v>
      </c>
      <c r="E102" s="36" t="s">
        <v>7</v>
      </c>
      <c r="F102" s="36">
        <f t="shared" si="10"/>
        <v>200.00000000004547</v>
      </c>
      <c r="G102" s="36">
        <v>50</v>
      </c>
      <c r="H102" s="36">
        <f t="shared" si="6"/>
        <v>250</v>
      </c>
      <c r="I102" s="36">
        <f t="shared" si="7"/>
        <v>200</v>
      </c>
      <c r="J102" s="36"/>
    </row>
    <row r="103" spans="1:10" x14ac:dyDescent="0.3">
      <c r="A103" s="36">
        <f t="shared" si="8"/>
        <v>100</v>
      </c>
      <c r="B103" s="61">
        <f t="shared" si="9"/>
        <v>1564.5</v>
      </c>
      <c r="C103" s="61">
        <v>1564.4</v>
      </c>
      <c r="D103" s="36" t="s">
        <v>8</v>
      </c>
      <c r="E103" s="36" t="s">
        <v>7</v>
      </c>
      <c r="F103" s="36">
        <f t="shared" si="10"/>
        <v>99.999999999909051</v>
      </c>
      <c r="G103" s="36">
        <v>160</v>
      </c>
      <c r="H103" s="36">
        <f t="shared" si="6"/>
        <v>250</v>
      </c>
      <c r="I103" s="36">
        <f t="shared" si="7"/>
        <v>90</v>
      </c>
      <c r="J103" s="36"/>
    </row>
    <row r="104" spans="1:10" x14ac:dyDescent="0.3">
      <c r="A104" s="36">
        <f t="shared" si="8"/>
        <v>101</v>
      </c>
      <c r="B104" s="61">
        <f t="shared" si="9"/>
        <v>1564.4</v>
      </c>
      <c r="C104" s="61">
        <v>1564</v>
      </c>
      <c r="D104" s="36" t="s">
        <v>8</v>
      </c>
      <c r="E104" s="36" t="s">
        <v>7</v>
      </c>
      <c r="F104" s="36">
        <f t="shared" si="10"/>
        <v>400.00000000009095</v>
      </c>
      <c r="G104" s="36">
        <v>80</v>
      </c>
      <c r="H104" s="36">
        <f t="shared" si="6"/>
        <v>250</v>
      </c>
      <c r="I104" s="36">
        <f t="shared" si="7"/>
        <v>170</v>
      </c>
      <c r="J104" s="36"/>
    </row>
    <row r="105" spans="1:10" x14ac:dyDescent="0.3">
      <c r="A105" s="36">
        <f t="shared" si="8"/>
        <v>102</v>
      </c>
      <c r="B105" s="61">
        <f t="shared" si="9"/>
        <v>1564</v>
      </c>
      <c r="C105" s="61">
        <v>1563.9</v>
      </c>
      <c r="D105" s="36" t="s">
        <v>8</v>
      </c>
      <c r="E105" s="36" t="s">
        <v>7</v>
      </c>
      <c r="F105" s="36">
        <f t="shared" si="10"/>
        <v>99.999999999909051</v>
      </c>
      <c r="G105" s="36">
        <v>120</v>
      </c>
      <c r="H105" s="36">
        <f t="shared" si="6"/>
        <v>250</v>
      </c>
      <c r="I105" s="36">
        <f t="shared" si="7"/>
        <v>130</v>
      </c>
      <c r="J105" s="36"/>
    </row>
    <row r="106" spans="1:10" x14ac:dyDescent="0.3">
      <c r="A106" s="36">
        <f t="shared" si="8"/>
        <v>103</v>
      </c>
      <c r="B106" s="61">
        <f t="shared" si="9"/>
        <v>1563.9</v>
      </c>
      <c r="C106" s="61">
        <v>1562.2</v>
      </c>
      <c r="D106" s="36" t="s">
        <v>8</v>
      </c>
      <c r="E106" s="36" t="s">
        <v>7</v>
      </c>
      <c r="F106" s="36">
        <f t="shared" si="10"/>
        <v>1700.0000000000455</v>
      </c>
      <c r="G106" s="36">
        <v>120</v>
      </c>
      <c r="H106" s="36">
        <f t="shared" si="6"/>
        <v>250</v>
      </c>
      <c r="I106" s="36">
        <f t="shared" si="7"/>
        <v>130</v>
      </c>
      <c r="J106" s="36"/>
    </row>
    <row r="107" spans="1:10" x14ac:dyDescent="0.3">
      <c r="A107" s="36">
        <f t="shared" si="8"/>
        <v>104</v>
      </c>
      <c r="B107" s="61">
        <f t="shared" si="9"/>
        <v>1562.2</v>
      </c>
      <c r="C107" s="61">
        <v>1561.9</v>
      </c>
      <c r="D107" s="36" t="s">
        <v>8</v>
      </c>
      <c r="E107" s="36" t="s">
        <v>7</v>
      </c>
      <c r="F107" s="36">
        <f t="shared" si="10"/>
        <v>299.99999999995453</v>
      </c>
      <c r="G107" s="36">
        <v>60</v>
      </c>
      <c r="H107" s="36">
        <f t="shared" si="6"/>
        <v>250</v>
      </c>
      <c r="I107" s="36">
        <f t="shared" si="7"/>
        <v>190</v>
      </c>
      <c r="J107" s="36"/>
    </row>
    <row r="108" spans="1:10" x14ac:dyDescent="0.3">
      <c r="A108" s="36">
        <f t="shared" si="8"/>
        <v>105</v>
      </c>
      <c r="B108" s="61">
        <f t="shared" si="9"/>
        <v>1561.9</v>
      </c>
      <c r="C108" s="61">
        <v>1560.6</v>
      </c>
      <c r="D108" s="36" t="s">
        <v>8</v>
      </c>
      <c r="E108" s="36" t="s">
        <v>7</v>
      </c>
      <c r="F108" s="36">
        <f t="shared" si="10"/>
        <v>1300.0000000001819</v>
      </c>
      <c r="G108" s="36">
        <v>140</v>
      </c>
      <c r="H108" s="36">
        <f t="shared" si="6"/>
        <v>250</v>
      </c>
      <c r="I108" s="36">
        <f t="shared" si="7"/>
        <v>110</v>
      </c>
      <c r="J108" s="36"/>
    </row>
    <row r="109" spans="1:10" x14ac:dyDescent="0.3">
      <c r="A109" s="36">
        <f t="shared" si="8"/>
        <v>106</v>
      </c>
      <c r="B109" s="61">
        <f t="shared" si="9"/>
        <v>1560.6</v>
      </c>
      <c r="C109" s="61">
        <v>1560</v>
      </c>
      <c r="D109" s="36" t="s">
        <v>8</v>
      </c>
      <c r="E109" s="36" t="s">
        <v>7</v>
      </c>
      <c r="F109" s="36">
        <f t="shared" si="10"/>
        <v>599.99999999990905</v>
      </c>
      <c r="G109" s="36">
        <v>130</v>
      </c>
      <c r="H109" s="36">
        <f t="shared" si="6"/>
        <v>250</v>
      </c>
      <c r="I109" s="36">
        <f t="shared" si="7"/>
        <v>120</v>
      </c>
      <c r="J109" s="36"/>
    </row>
    <row r="110" spans="1:10" x14ac:dyDescent="0.3">
      <c r="A110" s="36">
        <f t="shared" si="8"/>
        <v>107</v>
      </c>
      <c r="B110" s="61">
        <f t="shared" si="9"/>
        <v>1560</v>
      </c>
      <c r="C110" s="61">
        <v>1559.7</v>
      </c>
      <c r="D110" s="36" t="s">
        <v>8</v>
      </c>
      <c r="E110" s="36" t="s">
        <v>7</v>
      </c>
      <c r="F110" s="36">
        <f t="shared" si="10"/>
        <v>299.99999999995453</v>
      </c>
      <c r="G110" s="36">
        <v>150</v>
      </c>
      <c r="H110" s="36">
        <f t="shared" si="6"/>
        <v>250</v>
      </c>
      <c r="I110" s="36">
        <f t="shared" si="7"/>
        <v>100</v>
      </c>
      <c r="J110" s="36"/>
    </row>
    <row r="111" spans="1:10" x14ac:dyDescent="0.3">
      <c r="A111" s="36">
        <f t="shared" si="8"/>
        <v>108</v>
      </c>
      <c r="B111" s="61">
        <f t="shared" si="9"/>
        <v>1559.7</v>
      </c>
      <c r="C111" s="61">
        <v>1559</v>
      </c>
      <c r="D111" s="36" t="s">
        <v>8</v>
      </c>
      <c r="E111" s="36" t="s">
        <v>7</v>
      </c>
      <c r="F111" s="36">
        <f t="shared" si="10"/>
        <v>700.00000000004547</v>
      </c>
      <c r="G111" s="36">
        <v>130</v>
      </c>
      <c r="H111" s="36">
        <f t="shared" si="6"/>
        <v>250</v>
      </c>
      <c r="I111" s="36">
        <f t="shared" si="7"/>
        <v>120</v>
      </c>
      <c r="J111" s="36"/>
    </row>
    <row r="112" spans="1:10" x14ac:dyDescent="0.3">
      <c r="A112" s="36">
        <f t="shared" si="8"/>
        <v>109</v>
      </c>
      <c r="B112" s="61">
        <f t="shared" si="9"/>
        <v>1559</v>
      </c>
      <c r="C112" s="61">
        <v>1558.1</v>
      </c>
      <c r="D112" s="36" t="s">
        <v>8</v>
      </c>
      <c r="E112" s="36" t="s">
        <v>7</v>
      </c>
      <c r="F112" s="36">
        <f t="shared" si="10"/>
        <v>900.00000000009095</v>
      </c>
      <c r="G112" s="36">
        <v>120</v>
      </c>
      <c r="H112" s="36">
        <f t="shared" si="6"/>
        <v>250</v>
      </c>
      <c r="I112" s="36">
        <f t="shared" si="7"/>
        <v>130</v>
      </c>
      <c r="J112" s="36"/>
    </row>
    <row r="113" spans="1:10" x14ac:dyDescent="0.3">
      <c r="A113" s="36">
        <f t="shared" si="8"/>
        <v>110</v>
      </c>
      <c r="B113" s="61">
        <f t="shared" si="9"/>
        <v>1558.1</v>
      </c>
      <c r="C113" s="61">
        <v>1557.1</v>
      </c>
      <c r="D113" s="36" t="s">
        <v>8</v>
      </c>
      <c r="E113" s="36" t="s">
        <v>7</v>
      </c>
      <c r="F113" s="36">
        <f t="shared" si="10"/>
        <v>1000</v>
      </c>
      <c r="G113" s="36">
        <v>110</v>
      </c>
      <c r="H113" s="36">
        <f t="shared" si="6"/>
        <v>250</v>
      </c>
      <c r="I113" s="36">
        <f t="shared" si="7"/>
        <v>140</v>
      </c>
      <c r="J113" s="36"/>
    </row>
    <row r="114" spans="1:10" x14ac:dyDescent="0.3">
      <c r="A114" s="36">
        <f t="shared" si="8"/>
        <v>111</v>
      </c>
      <c r="B114" s="61">
        <f t="shared" si="9"/>
        <v>1557.1</v>
      </c>
      <c r="C114" s="61">
        <v>1556.2</v>
      </c>
      <c r="D114" s="36" t="s">
        <v>8</v>
      </c>
      <c r="E114" s="36" t="s">
        <v>7</v>
      </c>
      <c r="F114" s="36">
        <f t="shared" si="10"/>
        <v>899.99999999986358</v>
      </c>
      <c r="G114" s="36">
        <v>140</v>
      </c>
      <c r="H114" s="36">
        <f t="shared" si="6"/>
        <v>250</v>
      </c>
      <c r="I114" s="36">
        <f t="shared" si="7"/>
        <v>110</v>
      </c>
      <c r="J114" s="36"/>
    </row>
    <row r="115" spans="1:10" x14ac:dyDescent="0.3">
      <c r="A115" s="36">
        <f t="shared" si="8"/>
        <v>112</v>
      </c>
      <c r="B115" s="61">
        <f t="shared" si="9"/>
        <v>1556.2</v>
      </c>
      <c r="C115" s="61">
        <v>1555.5</v>
      </c>
      <c r="D115" s="36" t="s">
        <v>8</v>
      </c>
      <c r="E115" s="36" t="s">
        <v>7</v>
      </c>
      <c r="F115" s="36">
        <f t="shared" si="10"/>
        <v>700.00000000004547</v>
      </c>
      <c r="G115" s="36">
        <v>90</v>
      </c>
      <c r="H115" s="36">
        <f t="shared" si="6"/>
        <v>250</v>
      </c>
      <c r="I115" s="36">
        <f t="shared" si="7"/>
        <v>160</v>
      </c>
      <c r="J115" s="36"/>
    </row>
    <row r="116" spans="1:10" x14ac:dyDescent="0.3">
      <c r="A116" s="36">
        <f t="shared" si="8"/>
        <v>113</v>
      </c>
      <c r="B116" s="61">
        <f t="shared" si="9"/>
        <v>1555.5</v>
      </c>
      <c r="C116" s="61">
        <v>1554.8</v>
      </c>
      <c r="D116" s="36" t="s">
        <v>8</v>
      </c>
      <c r="E116" s="36" t="s">
        <v>7</v>
      </c>
      <c r="F116" s="36">
        <f t="shared" si="10"/>
        <v>700.00000000004547</v>
      </c>
      <c r="G116" s="36">
        <v>110</v>
      </c>
      <c r="H116" s="36">
        <f t="shared" si="6"/>
        <v>250</v>
      </c>
      <c r="I116" s="36">
        <f t="shared" si="7"/>
        <v>140</v>
      </c>
      <c r="J116" s="36"/>
    </row>
    <row r="117" spans="1:10" x14ac:dyDescent="0.3">
      <c r="A117" s="36">
        <f t="shared" si="8"/>
        <v>114</v>
      </c>
      <c r="B117" s="61">
        <f t="shared" si="9"/>
        <v>1554.8</v>
      </c>
      <c r="C117" s="61">
        <v>1554.2</v>
      </c>
      <c r="D117" s="36" t="s">
        <v>8</v>
      </c>
      <c r="E117" s="36" t="s">
        <v>7</v>
      </c>
      <c r="F117" s="36">
        <f t="shared" si="10"/>
        <v>599.99999999990905</v>
      </c>
      <c r="G117" s="36">
        <v>140</v>
      </c>
      <c r="H117" s="36">
        <f t="shared" si="6"/>
        <v>250</v>
      </c>
      <c r="I117" s="36">
        <f t="shared" si="7"/>
        <v>110</v>
      </c>
      <c r="J117" s="36"/>
    </row>
    <row r="118" spans="1:10" x14ac:dyDescent="0.3">
      <c r="A118" s="36">
        <f t="shared" si="8"/>
        <v>115</v>
      </c>
      <c r="B118" s="61">
        <f t="shared" si="9"/>
        <v>1554.2</v>
      </c>
      <c r="C118" s="61">
        <v>1553.5</v>
      </c>
      <c r="D118" s="36" t="s">
        <v>8</v>
      </c>
      <c r="E118" s="36" t="s">
        <v>7</v>
      </c>
      <c r="F118" s="36">
        <f t="shared" si="10"/>
        <v>700.00000000004547</v>
      </c>
      <c r="G118" s="36">
        <v>120</v>
      </c>
      <c r="H118" s="36">
        <f t="shared" si="6"/>
        <v>250</v>
      </c>
      <c r="I118" s="36">
        <f t="shared" si="7"/>
        <v>130</v>
      </c>
      <c r="J118" s="36"/>
    </row>
    <row r="119" spans="1:10" x14ac:dyDescent="0.3">
      <c r="A119" s="36">
        <f t="shared" si="8"/>
        <v>116</v>
      </c>
      <c r="B119" s="61">
        <f t="shared" si="9"/>
        <v>1553.5</v>
      </c>
      <c r="C119" s="61">
        <v>1552.6</v>
      </c>
      <c r="D119" s="36" t="s">
        <v>8</v>
      </c>
      <c r="E119" s="36" t="s">
        <v>7</v>
      </c>
      <c r="F119" s="36">
        <f t="shared" si="10"/>
        <v>900.00000000009095</v>
      </c>
      <c r="G119" s="36">
        <v>100</v>
      </c>
      <c r="H119" s="36">
        <f t="shared" si="6"/>
        <v>250</v>
      </c>
      <c r="I119" s="36">
        <f t="shared" si="7"/>
        <v>150</v>
      </c>
      <c r="J119" s="36"/>
    </row>
    <row r="120" spans="1:10" x14ac:dyDescent="0.3">
      <c r="A120" s="36">
        <f t="shared" si="8"/>
        <v>117</v>
      </c>
      <c r="B120" s="61">
        <f t="shared" si="9"/>
        <v>1552.6</v>
      </c>
      <c r="C120" s="61">
        <v>1551.7</v>
      </c>
      <c r="D120" s="36" t="s">
        <v>8</v>
      </c>
      <c r="E120" s="36" t="s">
        <v>7</v>
      </c>
      <c r="F120" s="36">
        <f t="shared" si="10"/>
        <v>899.99999999986358</v>
      </c>
      <c r="G120" s="36">
        <v>150</v>
      </c>
      <c r="H120" s="36">
        <f t="shared" si="6"/>
        <v>250</v>
      </c>
      <c r="I120" s="36">
        <f t="shared" si="7"/>
        <v>100</v>
      </c>
      <c r="J120" s="36"/>
    </row>
    <row r="121" spans="1:10" x14ac:dyDescent="0.3">
      <c r="A121" s="36">
        <f t="shared" si="8"/>
        <v>118</v>
      </c>
      <c r="B121" s="61">
        <f t="shared" si="9"/>
        <v>1551.7</v>
      </c>
      <c r="C121" s="61">
        <v>1550.4</v>
      </c>
      <c r="D121" s="36" t="s">
        <v>8</v>
      </c>
      <c r="E121" s="36" t="s">
        <v>7</v>
      </c>
      <c r="F121" s="36">
        <f t="shared" si="10"/>
        <v>1299.9999999999545</v>
      </c>
      <c r="G121" s="36">
        <v>160</v>
      </c>
      <c r="H121" s="36">
        <f t="shared" si="6"/>
        <v>250</v>
      </c>
      <c r="I121" s="36">
        <f t="shared" si="7"/>
        <v>90</v>
      </c>
      <c r="J121" s="36"/>
    </row>
    <row r="122" spans="1:10" x14ac:dyDescent="0.3">
      <c r="A122" s="36">
        <f t="shared" si="8"/>
        <v>119</v>
      </c>
      <c r="B122" s="61">
        <f t="shared" si="9"/>
        <v>1550.4</v>
      </c>
      <c r="C122" s="61">
        <v>1549.5</v>
      </c>
      <c r="D122" s="36" t="s">
        <v>8</v>
      </c>
      <c r="E122" s="36" t="s">
        <v>7</v>
      </c>
      <c r="F122" s="36">
        <f t="shared" si="10"/>
        <v>900.00000000009095</v>
      </c>
      <c r="G122" s="36">
        <v>180</v>
      </c>
      <c r="H122" s="36">
        <f t="shared" si="6"/>
        <v>250</v>
      </c>
      <c r="I122" s="36">
        <f t="shared" si="7"/>
        <v>70</v>
      </c>
      <c r="J122" s="36"/>
    </row>
    <row r="123" spans="1:10" x14ac:dyDescent="0.3">
      <c r="A123" s="36">
        <f t="shared" si="8"/>
        <v>120</v>
      </c>
      <c r="B123" s="61">
        <f t="shared" si="9"/>
        <v>1549.5</v>
      </c>
      <c r="C123" s="61">
        <v>1548.4</v>
      </c>
      <c r="D123" s="36" t="s">
        <v>8</v>
      </c>
      <c r="E123" s="36" t="s">
        <v>7</v>
      </c>
      <c r="F123" s="36">
        <f t="shared" si="10"/>
        <v>1099.9999999999091</v>
      </c>
      <c r="G123" s="36">
        <v>150</v>
      </c>
      <c r="H123" s="36">
        <f t="shared" si="6"/>
        <v>250</v>
      </c>
      <c r="I123" s="36">
        <f t="shared" si="7"/>
        <v>100</v>
      </c>
      <c r="J123" s="36"/>
    </row>
    <row r="124" spans="1:10" x14ac:dyDescent="0.3">
      <c r="A124" s="36">
        <f t="shared" si="8"/>
        <v>121</v>
      </c>
      <c r="B124" s="61">
        <f t="shared" si="9"/>
        <v>1548.4</v>
      </c>
      <c r="C124" s="61">
        <v>1544.3</v>
      </c>
      <c r="D124" s="36" t="s">
        <v>8</v>
      </c>
      <c r="E124" s="36" t="s">
        <v>7</v>
      </c>
      <c r="F124" s="36">
        <f t="shared" si="10"/>
        <v>4100.0000000001364</v>
      </c>
      <c r="G124" s="36">
        <v>140</v>
      </c>
      <c r="H124" s="36">
        <f t="shared" si="6"/>
        <v>250</v>
      </c>
      <c r="I124" s="36">
        <f t="shared" si="7"/>
        <v>110</v>
      </c>
      <c r="J124" s="36"/>
    </row>
    <row r="125" spans="1:10" x14ac:dyDescent="0.3">
      <c r="A125" s="36">
        <f t="shared" si="8"/>
        <v>122</v>
      </c>
      <c r="B125" s="61">
        <f t="shared" si="9"/>
        <v>1544.3</v>
      </c>
      <c r="C125" s="61">
        <v>1543.3</v>
      </c>
      <c r="D125" s="36" t="s">
        <v>8</v>
      </c>
      <c r="E125" s="36" t="s">
        <v>7</v>
      </c>
      <c r="F125" s="36">
        <f>(B125-C125)*1000</f>
        <v>1000</v>
      </c>
      <c r="G125" s="36">
        <v>0</v>
      </c>
      <c r="H125" s="36">
        <f t="shared" si="6"/>
        <v>250</v>
      </c>
      <c r="I125" s="36">
        <f t="shared" si="7"/>
        <v>250</v>
      </c>
      <c r="J125" s="36"/>
    </row>
    <row r="126" spans="1:10" x14ac:dyDescent="0.3">
      <c r="A126" s="36">
        <f t="shared" si="8"/>
        <v>123</v>
      </c>
      <c r="B126" s="61">
        <f t="shared" si="9"/>
        <v>1543.3</v>
      </c>
      <c r="C126" s="61">
        <v>1542.6</v>
      </c>
      <c r="D126" s="36" t="s">
        <v>8</v>
      </c>
      <c r="E126" s="36" t="s">
        <v>7</v>
      </c>
      <c r="F126" s="36">
        <f>(B126-C126)*1000</f>
        <v>700.00000000004547</v>
      </c>
      <c r="G126" s="36">
        <v>100</v>
      </c>
      <c r="H126" s="36">
        <f t="shared" si="6"/>
        <v>250</v>
      </c>
      <c r="I126" s="36">
        <f t="shared" si="7"/>
        <v>150</v>
      </c>
      <c r="J126" s="36"/>
    </row>
    <row r="127" spans="1:10" x14ac:dyDescent="0.3">
      <c r="A127" s="36">
        <f t="shared" si="8"/>
        <v>124</v>
      </c>
      <c r="B127" s="61">
        <v>1540</v>
      </c>
      <c r="C127" s="61">
        <v>1539</v>
      </c>
      <c r="D127" s="36" t="s">
        <v>8</v>
      </c>
      <c r="E127" s="36" t="s">
        <v>7</v>
      </c>
      <c r="F127" s="36">
        <f>(B127-C127)*1000</f>
        <v>1000</v>
      </c>
      <c r="G127" s="36">
        <v>150</v>
      </c>
      <c r="H127" s="36">
        <f t="shared" si="6"/>
        <v>250</v>
      </c>
      <c r="I127" s="36">
        <f t="shared" si="7"/>
        <v>100</v>
      </c>
      <c r="J127" s="36"/>
    </row>
    <row r="128" spans="1:10" x14ac:dyDescent="0.3">
      <c r="A128" s="36">
        <f t="shared" si="8"/>
        <v>125</v>
      </c>
      <c r="B128" s="61">
        <f t="shared" si="9"/>
        <v>1539</v>
      </c>
      <c r="C128" s="61">
        <v>1537.3</v>
      </c>
      <c r="D128" s="36" t="s">
        <v>8</v>
      </c>
      <c r="E128" s="36" t="s">
        <v>7</v>
      </c>
      <c r="F128" s="36">
        <f>(B128-C128)*1000</f>
        <v>1700.0000000000455</v>
      </c>
      <c r="G128" s="36">
        <v>160</v>
      </c>
      <c r="H128" s="36">
        <f t="shared" si="6"/>
        <v>250</v>
      </c>
      <c r="I128" s="36">
        <f t="shared" si="7"/>
        <v>90</v>
      </c>
      <c r="J128" s="36"/>
    </row>
    <row r="129" spans="1:10" x14ac:dyDescent="0.3">
      <c r="A129" s="36">
        <f t="shared" si="8"/>
        <v>126</v>
      </c>
      <c r="B129" s="61">
        <f t="shared" si="9"/>
        <v>1537.3</v>
      </c>
      <c r="C129" s="61">
        <v>1515.713</v>
      </c>
      <c r="D129" s="36" t="s">
        <v>8</v>
      </c>
      <c r="E129" s="36" t="s">
        <v>7</v>
      </c>
      <c r="F129" s="36">
        <f>(B129-C129)*1000</f>
        <v>21586.999999999989</v>
      </c>
      <c r="G129" s="36">
        <v>170</v>
      </c>
      <c r="H129" s="36">
        <f t="shared" si="6"/>
        <v>250</v>
      </c>
      <c r="I129" s="36">
        <f t="shared" si="7"/>
        <v>80</v>
      </c>
      <c r="J129" s="36"/>
    </row>
    <row r="130" spans="1:10" ht="18.350000000000001" x14ac:dyDescent="0.3">
      <c r="A130" s="63" t="s">
        <v>9</v>
      </c>
      <c r="B130" s="63"/>
      <c r="C130" s="63"/>
      <c r="D130" s="63"/>
      <c r="E130" s="63"/>
      <c r="F130" s="64">
        <f>SUM(F4:F129)</f>
        <v>113359.00000000015</v>
      </c>
      <c r="G130" s="3"/>
      <c r="H130" s="3"/>
      <c r="I130" s="65">
        <f>AVERAGE(I4:I129)</f>
        <v>120.56451612903226</v>
      </c>
      <c r="J130" s="3"/>
    </row>
  </sheetData>
  <mergeCells count="11">
    <mergeCell ref="A1:J1"/>
    <mergeCell ref="A130:E130"/>
    <mergeCell ref="B2:C2"/>
    <mergeCell ref="D2:D3"/>
    <mergeCell ref="E2:E3"/>
    <mergeCell ref="F2:F3"/>
    <mergeCell ref="G2:G3"/>
    <mergeCell ref="A2:A3"/>
    <mergeCell ref="J2:J3"/>
    <mergeCell ref="H2:H3"/>
    <mergeCell ref="I2:I3"/>
  </mergeCells>
  <pageMargins left="0.70866141732283472" right="0.70866141732283472" top="0.74803149606299213" bottom="0.74803149606299213" header="0.31496062992125984" footer="0.31496062992125984"/>
  <pageSetup scale="86" fitToHeight="4" orientation="landscape" r:id="rId1"/>
  <headerFooter>
    <oddHeader>&amp;A</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DAEBD-A7A8-45B6-B1E1-36BD13237A57}">
  <sheetPr>
    <pageSetUpPr fitToPage="1"/>
  </sheetPr>
  <dimension ref="A1:G114"/>
  <sheetViews>
    <sheetView view="pageBreakPreview" zoomScale="130" zoomScaleNormal="100" zoomScaleSheetLayoutView="130" workbookViewId="0">
      <pane xSplit="5" ySplit="4" topLeftCell="F5" activePane="bottomRight" state="frozen"/>
      <selection pane="topRight" activeCell="F1" sqref="F1"/>
      <selection pane="bottomLeft" activeCell="A5" sqref="A5"/>
      <selection pane="bottomRight" activeCell="D9" sqref="D9"/>
    </sheetView>
  </sheetViews>
  <sheetFormatPr defaultRowHeight="15.05" x14ac:dyDescent="0.3"/>
  <cols>
    <col min="1" max="1" width="8.88671875" style="28"/>
    <col min="2" max="2" width="19.44140625" style="28" customWidth="1"/>
    <col min="3" max="3" width="15.5546875" style="28" customWidth="1"/>
    <col min="4" max="5" width="8.88671875" style="28"/>
    <col min="6" max="6" width="13.33203125" style="28" customWidth="1"/>
    <col min="7" max="7" width="23.109375" style="28" customWidth="1"/>
    <col min="8" max="16384" width="8.88671875" style="28"/>
  </cols>
  <sheetData>
    <row r="1" spans="1:7" ht="18.350000000000001" x14ac:dyDescent="0.3">
      <c r="A1" s="27" t="s">
        <v>137</v>
      </c>
      <c r="B1" s="27"/>
      <c r="C1" s="27"/>
      <c r="D1" s="27"/>
      <c r="E1" s="27"/>
      <c r="F1" s="27"/>
      <c r="G1" s="27"/>
    </row>
    <row r="2" spans="1:7" x14ac:dyDescent="0.3">
      <c r="A2" s="29" t="s">
        <v>1</v>
      </c>
      <c r="B2" s="30" t="s">
        <v>136</v>
      </c>
      <c r="C2" s="31"/>
      <c r="D2" s="29" t="s">
        <v>2</v>
      </c>
      <c r="E2" s="29" t="s">
        <v>3</v>
      </c>
      <c r="F2" s="29" t="s">
        <v>4</v>
      </c>
      <c r="G2" s="29" t="s">
        <v>5</v>
      </c>
    </row>
    <row r="3" spans="1:7" x14ac:dyDescent="0.3">
      <c r="A3" s="29"/>
      <c r="B3" s="32" t="s">
        <v>11</v>
      </c>
      <c r="C3" s="32" t="s">
        <v>12</v>
      </c>
      <c r="D3" s="29"/>
      <c r="E3" s="29"/>
      <c r="F3" s="29"/>
      <c r="G3" s="29"/>
    </row>
    <row r="4" spans="1:7" ht="18.350000000000001" x14ac:dyDescent="0.3">
      <c r="A4" s="33" t="s">
        <v>16</v>
      </c>
      <c r="B4" s="34"/>
      <c r="C4" s="34"/>
      <c r="D4" s="34"/>
      <c r="E4" s="34"/>
      <c r="F4" s="34"/>
      <c r="G4" s="35"/>
    </row>
    <row r="5" spans="1:7" x14ac:dyDescent="0.3">
      <c r="A5" s="36">
        <v>1</v>
      </c>
      <c r="B5" s="36" t="s">
        <v>17</v>
      </c>
      <c r="C5" s="36" t="s">
        <v>18</v>
      </c>
      <c r="D5" s="36" t="s">
        <v>6</v>
      </c>
      <c r="E5" s="36" t="s">
        <v>7</v>
      </c>
      <c r="F5" s="36">
        <v>80</v>
      </c>
      <c r="G5" s="36" t="s">
        <v>19</v>
      </c>
    </row>
    <row r="6" spans="1:7" x14ac:dyDescent="0.3">
      <c r="A6" s="36">
        <v>2</v>
      </c>
      <c r="B6" s="36" t="s">
        <v>20</v>
      </c>
      <c r="C6" s="36" t="s">
        <v>21</v>
      </c>
      <c r="D6" s="36" t="s">
        <v>6</v>
      </c>
      <c r="E6" s="36" t="s">
        <v>7</v>
      </c>
      <c r="F6" s="36">
        <v>6</v>
      </c>
      <c r="G6" s="36" t="s">
        <v>22</v>
      </c>
    </row>
    <row r="7" spans="1:7" x14ac:dyDescent="0.3">
      <c r="A7" s="36">
        <v>3</v>
      </c>
      <c r="B7" s="36" t="s">
        <v>21</v>
      </c>
      <c r="C7" s="36" t="s">
        <v>23</v>
      </c>
      <c r="D7" s="36" t="s">
        <v>6</v>
      </c>
      <c r="E7" s="36" t="s">
        <v>7</v>
      </c>
      <c r="F7" s="36">
        <v>80</v>
      </c>
      <c r="G7" s="36" t="s">
        <v>19</v>
      </c>
    </row>
    <row r="8" spans="1:7" x14ac:dyDescent="0.3">
      <c r="A8" s="36">
        <v>4</v>
      </c>
      <c r="B8" s="36" t="s">
        <v>23</v>
      </c>
      <c r="C8" s="36" t="s">
        <v>24</v>
      </c>
      <c r="D8" s="36" t="s">
        <v>6</v>
      </c>
      <c r="E8" s="36" t="s">
        <v>7</v>
      </c>
      <c r="F8" s="36">
        <v>100</v>
      </c>
      <c r="G8" s="36" t="s">
        <v>19</v>
      </c>
    </row>
    <row r="9" spans="1:7" x14ac:dyDescent="0.3">
      <c r="A9" s="36">
        <v>5</v>
      </c>
      <c r="B9" s="36" t="s">
        <v>24</v>
      </c>
      <c r="C9" s="36" t="s">
        <v>25</v>
      </c>
      <c r="D9" s="36" t="s">
        <v>6</v>
      </c>
      <c r="E9" s="36" t="s">
        <v>7</v>
      </c>
      <c r="F9" s="36">
        <v>40</v>
      </c>
      <c r="G9" s="36" t="s">
        <v>22</v>
      </c>
    </row>
    <row r="10" spans="1:7" x14ac:dyDescent="0.3">
      <c r="A10" s="36">
        <v>6</v>
      </c>
      <c r="B10" s="36" t="s">
        <v>25</v>
      </c>
      <c r="C10" s="36" t="s">
        <v>26</v>
      </c>
      <c r="D10" s="36" t="s">
        <v>6</v>
      </c>
      <c r="E10" s="36" t="s">
        <v>7</v>
      </c>
      <c r="F10" s="36">
        <v>24</v>
      </c>
      <c r="G10" s="36" t="s">
        <v>22</v>
      </c>
    </row>
    <row r="11" spans="1:7" x14ac:dyDescent="0.3">
      <c r="A11" s="36">
        <v>7</v>
      </c>
      <c r="B11" s="36" t="s">
        <v>26</v>
      </c>
      <c r="C11" s="36" t="s">
        <v>27</v>
      </c>
      <c r="D11" s="36" t="s">
        <v>6</v>
      </c>
      <c r="E11" s="36" t="s">
        <v>7</v>
      </c>
      <c r="F11" s="36">
        <v>7</v>
      </c>
      <c r="G11" s="36" t="s">
        <v>22</v>
      </c>
    </row>
    <row r="12" spans="1:7" x14ac:dyDescent="0.3">
      <c r="A12" s="36">
        <v>8</v>
      </c>
      <c r="B12" s="36" t="s">
        <v>27</v>
      </c>
      <c r="C12" s="36" t="s">
        <v>28</v>
      </c>
      <c r="D12" s="36" t="s">
        <v>6</v>
      </c>
      <c r="E12" s="36" t="s">
        <v>7</v>
      </c>
      <c r="F12" s="36">
        <v>60</v>
      </c>
      <c r="G12" s="36" t="s">
        <v>19</v>
      </c>
    </row>
    <row r="13" spans="1:7" x14ac:dyDescent="0.3">
      <c r="A13" s="36">
        <v>9</v>
      </c>
      <c r="B13" s="36" t="s">
        <v>28</v>
      </c>
      <c r="C13" s="36" t="s">
        <v>29</v>
      </c>
      <c r="D13" s="36" t="s">
        <v>6</v>
      </c>
      <c r="E13" s="36" t="s">
        <v>7</v>
      </c>
      <c r="F13" s="36">
        <v>40</v>
      </c>
      <c r="G13" s="36" t="s">
        <v>19</v>
      </c>
    </row>
    <row r="14" spans="1:7" x14ac:dyDescent="0.3">
      <c r="A14" s="36">
        <v>10</v>
      </c>
      <c r="B14" s="36" t="s">
        <v>30</v>
      </c>
      <c r="C14" s="36"/>
      <c r="D14" s="36" t="s">
        <v>6</v>
      </c>
      <c r="E14" s="36" t="s">
        <v>7</v>
      </c>
      <c r="F14" s="36">
        <v>4</v>
      </c>
      <c r="G14" s="36" t="s">
        <v>22</v>
      </c>
    </row>
    <row r="15" spans="1:7" x14ac:dyDescent="0.3">
      <c r="A15" s="36">
        <v>11</v>
      </c>
      <c r="B15" s="36" t="s">
        <v>31</v>
      </c>
      <c r="C15" s="36"/>
      <c r="D15" s="36" t="s">
        <v>6</v>
      </c>
      <c r="E15" s="36" t="s">
        <v>7</v>
      </c>
      <c r="F15" s="36">
        <v>5</v>
      </c>
      <c r="G15" s="36" t="s">
        <v>22</v>
      </c>
    </row>
    <row r="16" spans="1:7" x14ac:dyDescent="0.3">
      <c r="A16" s="36">
        <v>12</v>
      </c>
      <c r="B16" s="36" t="s">
        <v>32</v>
      </c>
      <c r="C16" s="36"/>
      <c r="D16" s="36" t="s">
        <v>6</v>
      </c>
      <c r="E16" s="36" t="s">
        <v>7</v>
      </c>
      <c r="F16" s="36">
        <v>5</v>
      </c>
      <c r="G16" s="36" t="s">
        <v>22</v>
      </c>
    </row>
    <row r="17" spans="1:7" x14ac:dyDescent="0.3">
      <c r="A17" s="36">
        <v>13</v>
      </c>
      <c r="B17" s="36" t="s">
        <v>33</v>
      </c>
      <c r="C17" s="36"/>
      <c r="D17" s="36" t="s">
        <v>6</v>
      </c>
      <c r="E17" s="36" t="s">
        <v>7</v>
      </c>
      <c r="F17" s="36">
        <v>10</v>
      </c>
      <c r="G17" s="36" t="s">
        <v>22</v>
      </c>
    </row>
    <row r="18" spans="1:7" x14ac:dyDescent="0.3">
      <c r="A18" s="36">
        <v>14</v>
      </c>
      <c r="B18" s="36" t="s">
        <v>34</v>
      </c>
      <c r="C18" s="36"/>
      <c r="D18" s="36" t="s">
        <v>6</v>
      </c>
      <c r="E18" s="36" t="s">
        <v>7</v>
      </c>
      <c r="F18" s="36">
        <v>3</v>
      </c>
      <c r="G18" s="36" t="s">
        <v>22</v>
      </c>
    </row>
    <row r="19" spans="1:7" x14ac:dyDescent="0.3">
      <c r="A19" s="36">
        <v>15</v>
      </c>
      <c r="B19" s="36" t="s">
        <v>35</v>
      </c>
      <c r="C19" s="36" t="s">
        <v>36</v>
      </c>
      <c r="D19" s="36" t="s">
        <v>6</v>
      </c>
      <c r="E19" s="36" t="s">
        <v>7</v>
      </c>
      <c r="F19" s="36">
        <v>8</v>
      </c>
      <c r="G19" s="36" t="s">
        <v>19</v>
      </c>
    </row>
    <row r="20" spans="1:7" x14ac:dyDescent="0.3">
      <c r="A20" s="36">
        <v>16</v>
      </c>
      <c r="B20" s="36" t="s">
        <v>37</v>
      </c>
      <c r="C20" s="36" t="s">
        <v>38</v>
      </c>
      <c r="D20" s="36" t="s">
        <v>6</v>
      </c>
      <c r="E20" s="36" t="s">
        <v>7</v>
      </c>
      <c r="F20" s="36">
        <v>36</v>
      </c>
      <c r="G20" s="36" t="s">
        <v>19</v>
      </c>
    </row>
    <row r="21" spans="1:7" x14ac:dyDescent="0.3">
      <c r="A21" s="36">
        <v>17</v>
      </c>
      <c r="B21" s="36" t="s">
        <v>39</v>
      </c>
      <c r="C21" s="36" t="s">
        <v>40</v>
      </c>
      <c r="D21" s="36" t="s">
        <v>6</v>
      </c>
      <c r="E21" s="36" t="s">
        <v>7</v>
      </c>
      <c r="F21" s="36">
        <v>10</v>
      </c>
      <c r="G21" s="36" t="s">
        <v>19</v>
      </c>
    </row>
    <row r="22" spans="1:7" x14ac:dyDescent="0.3">
      <c r="A22" s="36">
        <v>18</v>
      </c>
      <c r="B22" s="36" t="s">
        <v>41</v>
      </c>
      <c r="C22" s="36" t="s">
        <v>42</v>
      </c>
      <c r="D22" s="36" t="s">
        <v>6</v>
      </c>
      <c r="E22" s="36" t="s">
        <v>7</v>
      </c>
      <c r="F22" s="36">
        <f>18*2</f>
        <v>36</v>
      </c>
      <c r="G22" s="36" t="s">
        <v>19</v>
      </c>
    </row>
    <row r="23" spans="1:7" x14ac:dyDescent="0.3">
      <c r="A23" s="36">
        <v>19</v>
      </c>
      <c r="B23" s="36" t="s">
        <v>43</v>
      </c>
      <c r="C23" s="36" t="s">
        <v>44</v>
      </c>
      <c r="D23" s="36" t="s">
        <v>6</v>
      </c>
      <c r="E23" s="36" t="s">
        <v>7</v>
      </c>
      <c r="F23" s="36">
        <f>40*2</f>
        <v>80</v>
      </c>
      <c r="G23" s="36" t="s">
        <v>19</v>
      </c>
    </row>
    <row r="24" spans="1:7" x14ac:dyDescent="0.3">
      <c r="A24" s="36">
        <v>20</v>
      </c>
      <c r="B24" s="36" t="s">
        <v>45</v>
      </c>
      <c r="C24" s="36" t="s">
        <v>46</v>
      </c>
      <c r="D24" s="36" t="s">
        <v>6</v>
      </c>
      <c r="E24" s="36" t="s">
        <v>7</v>
      </c>
      <c r="F24" s="36">
        <f>55*2</f>
        <v>110</v>
      </c>
      <c r="G24" s="36" t="s">
        <v>19</v>
      </c>
    </row>
    <row r="25" spans="1:7" x14ac:dyDescent="0.3">
      <c r="A25" s="36">
        <v>21</v>
      </c>
      <c r="B25" s="36" t="s">
        <v>47</v>
      </c>
      <c r="C25" s="36" t="s">
        <v>48</v>
      </c>
      <c r="D25" s="36" t="s">
        <v>6</v>
      </c>
      <c r="E25" s="36" t="s">
        <v>7</v>
      </c>
      <c r="F25" s="36">
        <f>33*2</f>
        <v>66</v>
      </c>
      <c r="G25" s="36" t="s">
        <v>19</v>
      </c>
    </row>
    <row r="26" spans="1:7" x14ac:dyDescent="0.3">
      <c r="A26" s="36">
        <v>22</v>
      </c>
      <c r="B26" s="36" t="s">
        <v>48</v>
      </c>
      <c r="C26" s="36" t="s">
        <v>49</v>
      </c>
      <c r="D26" s="36" t="s">
        <v>6</v>
      </c>
      <c r="E26" s="36" t="s">
        <v>7</v>
      </c>
      <c r="F26" s="36">
        <f>150*2</f>
        <v>300</v>
      </c>
      <c r="G26" s="36" t="s">
        <v>19</v>
      </c>
    </row>
    <row r="27" spans="1:7" x14ac:dyDescent="0.3">
      <c r="A27" s="36">
        <v>23</v>
      </c>
      <c r="B27" s="36" t="s">
        <v>49</v>
      </c>
      <c r="C27" s="36" t="s">
        <v>50</v>
      </c>
      <c r="D27" s="36" t="s">
        <v>6</v>
      </c>
      <c r="E27" s="36" t="s">
        <v>7</v>
      </c>
      <c r="F27" s="36">
        <f>50*2</f>
        <v>100</v>
      </c>
      <c r="G27" s="36" t="s">
        <v>22</v>
      </c>
    </row>
    <row r="28" spans="1:7" x14ac:dyDescent="0.3">
      <c r="A28" s="36">
        <v>24</v>
      </c>
      <c r="B28" s="36" t="s">
        <v>51</v>
      </c>
      <c r="C28" s="36" t="s">
        <v>52</v>
      </c>
      <c r="D28" s="36" t="s">
        <v>6</v>
      </c>
      <c r="E28" s="36" t="s">
        <v>7</v>
      </c>
      <c r="F28" s="36">
        <f>20*2</f>
        <v>40</v>
      </c>
      <c r="G28" s="36" t="s">
        <v>19</v>
      </c>
    </row>
    <row r="29" spans="1:7" x14ac:dyDescent="0.3">
      <c r="A29" s="36">
        <v>25</v>
      </c>
      <c r="B29" s="36" t="s">
        <v>53</v>
      </c>
      <c r="C29" s="36" t="s">
        <v>54</v>
      </c>
      <c r="D29" s="36" t="s">
        <v>6</v>
      </c>
      <c r="E29" s="36" t="s">
        <v>7</v>
      </c>
      <c r="F29" s="36">
        <f>15*2</f>
        <v>30</v>
      </c>
      <c r="G29" s="36" t="s">
        <v>22</v>
      </c>
    </row>
    <row r="30" spans="1:7" x14ac:dyDescent="0.3">
      <c r="A30" s="36">
        <v>26</v>
      </c>
      <c r="B30" s="36" t="s">
        <v>54</v>
      </c>
      <c r="C30" s="36" t="s">
        <v>55</v>
      </c>
      <c r="D30" s="36" t="s">
        <v>6</v>
      </c>
      <c r="E30" s="36" t="s">
        <v>7</v>
      </c>
      <c r="F30" s="36">
        <f>44*2</f>
        <v>88</v>
      </c>
      <c r="G30" s="36" t="s">
        <v>19</v>
      </c>
    </row>
    <row r="31" spans="1:7" x14ac:dyDescent="0.3">
      <c r="A31" s="36">
        <v>27</v>
      </c>
      <c r="B31" s="36" t="s">
        <v>56</v>
      </c>
      <c r="C31" s="36" t="s">
        <v>57</v>
      </c>
      <c r="D31" s="36" t="s">
        <v>6</v>
      </c>
      <c r="E31" s="36" t="s">
        <v>7</v>
      </c>
      <c r="F31" s="36">
        <f>8*2</f>
        <v>16</v>
      </c>
      <c r="G31" s="36" t="s">
        <v>19</v>
      </c>
    </row>
    <row r="32" spans="1:7" x14ac:dyDescent="0.3">
      <c r="A32" s="36">
        <v>28</v>
      </c>
      <c r="B32" s="36" t="s">
        <v>58</v>
      </c>
      <c r="C32" s="36" t="s">
        <v>59</v>
      </c>
      <c r="D32" s="36" t="s">
        <v>6</v>
      </c>
      <c r="E32" s="36" t="s">
        <v>7</v>
      </c>
      <c r="F32" s="36">
        <v>40</v>
      </c>
      <c r="G32" s="36" t="s">
        <v>19</v>
      </c>
    </row>
    <row r="33" spans="1:7" x14ac:dyDescent="0.3">
      <c r="A33" s="36">
        <v>29</v>
      </c>
      <c r="B33" s="36" t="s">
        <v>60</v>
      </c>
      <c r="C33" s="36" t="s">
        <v>61</v>
      </c>
      <c r="D33" s="36" t="s">
        <v>6</v>
      </c>
      <c r="E33" s="36" t="s">
        <v>7</v>
      </c>
      <c r="F33" s="36">
        <v>50</v>
      </c>
      <c r="G33" s="36" t="s">
        <v>19</v>
      </c>
    </row>
    <row r="34" spans="1:7" x14ac:dyDescent="0.3">
      <c r="A34" s="36">
        <v>30</v>
      </c>
      <c r="B34" s="36" t="s">
        <v>52</v>
      </c>
      <c r="C34" s="36" t="s">
        <v>62</v>
      </c>
      <c r="D34" s="36" t="s">
        <v>6</v>
      </c>
      <c r="E34" s="36" t="s">
        <v>7</v>
      </c>
      <c r="F34" s="36">
        <v>30</v>
      </c>
      <c r="G34" s="36" t="s">
        <v>19</v>
      </c>
    </row>
    <row r="35" spans="1:7" x14ac:dyDescent="0.3">
      <c r="A35" s="36">
        <v>31</v>
      </c>
      <c r="B35" s="36" t="s">
        <v>62</v>
      </c>
      <c r="C35" s="36" t="s">
        <v>63</v>
      </c>
      <c r="D35" s="36" t="s">
        <v>6</v>
      </c>
      <c r="E35" s="36" t="s">
        <v>7</v>
      </c>
      <c r="F35" s="36">
        <v>6</v>
      </c>
      <c r="G35" s="36" t="s">
        <v>19</v>
      </c>
    </row>
    <row r="36" spans="1:7" x14ac:dyDescent="0.3">
      <c r="A36" s="36">
        <v>32</v>
      </c>
      <c r="B36" s="36" t="s">
        <v>64</v>
      </c>
      <c r="C36" s="36" t="s">
        <v>65</v>
      </c>
      <c r="D36" s="36" t="s">
        <v>6</v>
      </c>
      <c r="E36" s="36" t="s">
        <v>7</v>
      </c>
      <c r="F36" s="36">
        <f>12*2</f>
        <v>24</v>
      </c>
      <c r="G36" s="36" t="s">
        <v>19</v>
      </c>
    </row>
    <row r="37" spans="1:7" x14ac:dyDescent="0.3">
      <c r="A37" s="36">
        <v>33</v>
      </c>
      <c r="B37" s="36" t="s">
        <v>66</v>
      </c>
      <c r="C37" s="36" t="s">
        <v>67</v>
      </c>
      <c r="D37" s="36" t="s">
        <v>6</v>
      </c>
      <c r="E37" s="36" t="s">
        <v>7</v>
      </c>
      <c r="F37" s="36">
        <f>10*2</f>
        <v>20</v>
      </c>
      <c r="G37" s="36" t="s">
        <v>19</v>
      </c>
    </row>
    <row r="38" spans="1:7" x14ac:dyDescent="0.3">
      <c r="A38" s="36">
        <v>34</v>
      </c>
      <c r="B38" s="36" t="s">
        <v>67</v>
      </c>
      <c r="C38" s="36" t="s">
        <v>68</v>
      </c>
      <c r="D38" s="36" t="s">
        <v>6</v>
      </c>
      <c r="E38" s="36" t="s">
        <v>7</v>
      </c>
      <c r="F38" s="36">
        <f>22*2</f>
        <v>44</v>
      </c>
      <c r="G38" s="36" t="s">
        <v>19</v>
      </c>
    </row>
    <row r="39" spans="1:7" x14ac:dyDescent="0.3">
      <c r="A39" s="36">
        <v>35</v>
      </c>
      <c r="B39" s="36" t="s">
        <v>69</v>
      </c>
      <c r="C39" s="36" t="s">
        <v>70</v>
      </c>
      <c r="D39" s="36" t="s">
        <v>6</v>
      </c>
      <c r="E39" s="36" t="s">
        <v>7</v>
      </c>
      <c r="F39" s="36">
        <f>28*2</f>
        <v>56</v>
      </c>
      <c r="G39" s="36" t="s">
        <v>19</v>
      </c>
    </row>
    <row r="40" spans="1:7" x14ac:dyDescent="0.3">
      <c r="A40" s="36">
        <v>36</v>
      </c>
      <c r="B40" s="36" t="s">
        <v>71</v>
      </c>
      <c r="C40" s="36" t="s">
        <v>72</v>
      </c>
      <c r="D40" s="36" t="s">
        <v>6</v>
      </c>
      <c r="E40" s="36" t="s">
        <v>7</v>
      </c>
      <c r="F40" s="36">
        <v>40</v>
      </c>
      <c r="G40" s="36" t="s">
        <v>19</v>
      </c>
    </row>
    <row r="41" spans="1:7" x14ac:dyDescent="0.3">
      <c r="A41" s="36">
        <v>37</v>
      </c>
      <c r="B41" s="36" t="s">
        <v>73</v>
      </c>
      <c r="C41" s="36" t="s">
        <v>74</v>
      </c>
      <c r="D41" s="36" t="s">
        <v>6</v>
      </c>
      <c r="E41" s="36" t="s">
        <v>7</v>
      </c>
      <c r="F41" s="36">
        <v>100</v>
      </c>
      <c r="G41" s="36" t="s">
        <v>19</v>
      </c>
    </row>
    <row r="42" spans="1:7" x14ac:dyDescent="0.3">
      <c r="A42" s="36">
        <v>38</v>
      </c>
      <c r="B42" s="36" t="s">
        <v>75</v>
      </c>
      <c r="C42" s="36" t="s">
        <v>76</v>
      </c>
      <c r="D42" s="36" t="s">
        <v>6</v>
      </c>
      <c r="E42" s="36" t="s">
        <v>7</v>
      </c>
      <c r="F42" s="36">
        <v>200</v>
      </c>
      <c r="G42" s="36" t="s">
        <v>22</v>
      </c>
    </row>
    <row r="43" spans="1:7" x14ac:dyDescent="0.3">
      <c r="A43" s="36">
        <v>39</v>
      </c>
      <c r="B43" s="36" t="s">
        <v>77</v>
      </c>
      <c r="C43" s="36" t="s">
        <v>78</v>
      </c>
      <c r="D43" s="36" t="s">
        <v>6</v>
      </c>
      <c r="E43" s="36" t="s">
        <v>7</v>
      </c>
      <c r="F43" s="36">
        <v>13</v>
      </c>
      <c r="G43" s="36" t="s">
        <v>22</v>
      </c>
    </row>
    <row r="44" spans="1:7" x14ac:dyDescent="0.3">
      <c r="A44" s="36">
        <v>40</v>
      </c>
      <c r="B44" s="36" t="s">
        <v>78</v>
      </c>
      <c r="C44" s="36" t="s">
        <v>79</v>
      </c>
      <c r="D44" s="36" t="s">
        <v>6</v>
      </c>
      <c r="E44" s="36" t="s">
        <v>7</v>
      </c>
      <c r="F44" s="36">
        <v>100</v>
      </c>
      <c r="G44" s="36" t="s">
        <v>19</v>
      </c>
    </row>
    <row r="45" spans="1:7" x14ac:dyDescent="0.3">
      <c r="A45" s="36">
        <v>41</v>
      </c>
      <c r="B45" s="36" t="s">
        <v>79</v>
      </c>
      <c r="C45" s="36" t="s">
        <v>80</v>
      </c>
      <c r="D45" s="36" t="s">
        <v>6</v>
      </c>
      <c r="E45" s="36" t="s">
        <v>7</v>
      </c>
      <c r="F45" s="36">
        <f>18*2</f>
        <v>36</v>
      </c>
      <c r="G45" s="36" t="s">
        <v>19</v>
      </c>
    </row>
    <row r="46" spans="1:7" x14ac:dyDescent="0.3">
      <c r="A46" s="36">
        <v>42</v>
      </c>
      <c r="B46" s="36" t="s">
        <v>81</v>
      </c>
      <c r="C46" s="36" t="s">
        <v>82</v>
      </c>
      <c r="D46" s="36" t="s">
        <v>6</v>
      </c>
      <c r="E46" s="36" t="s">
        <v>7</v>
      </c>
      <c r="F46" s="36">
        <f>14*2</f>
        <v>28</v>
      </c>
      <c r="G46" s="36" t="s">
        <v>19</v>
      </c>
    </row>
    <row r="47" spans="1:7" x14ac:dyDescent="0.3">
      <c r="A47" s="36">
        <v>43</v>
      </c>
      <c r="B47" s="36" t="s">
        <v>83</v>
      </c>
      <c r="C47" s="36" t="s">
        <v>84</v>
      </c>
      <c r="D47" s="36" t="s">
        <v>6</v>
      </c>
      <c r="E47" s="36" t="s">
        <v>7</v>
      </c>
      <c r="F47" s="36">
        <f>19*2</f>
        <v>38</v>
      </c>
      <c r="G47" s="36" t="s">
        <v>19</v>
      </c>
    </row>
    <row r="48" spans="1:7" x14ac:dyDescent="0.3">
      <c r="A48" s="36">
        <v>44</v>
      </c>
      <c r="B48" s="36" t="s">
        <v>82</v>
      </c>
      <c r="C48" s="36" t="s">
        <v>85</v>
      </c>
      <c r="D48" s="36" t="s">
        <v>6</v>
      </c>
      <c r="E48" s="36" t="s">
        <v>7</v>
      </c>
      <c r="F48" s="36">
        <v>50</v>
      </c>
      <c r="G48" s="36" t="s">
        <v>19</v>
      </c>
    </row>
    <row r="49" spans="1:7" x14ac:dyDescent="0.3">
      <c r="A49" s="36">
        <v>45</v>
      </c>
      <c r="B49" s="36" t="s">
        <v>86</v>
      </c>
      <c r="C49" s="36" t="s">
        <v>87</v>
      </c>
      <c r="D49" s="36" t="s">
        <v>8</v>
      </c>
      <c r="E49" s="36" t="s">
        <v>7</v>
      </c>
      <c r="F49" s="36">
        <v>6</v>
      </c>
      <c r="G49" s="36" t="s">
        <v>22</v>
      </c>
    </row>
    <row r="50" spans="1:7" x14ac:dyDescent="0.3">
      <c r="A50" s="36">
        <v>46</v>
      </c>
      <c r="B50" s="36" t="s">
        <v>87</v>
      </c>
      <c r="C50" s="36" t="s">
        <v>88</v>
      </c>
      <c r="D50" s="36" t="s">
        <v>8</v>
      </c>
      <c r="E50" s="36" t="s">
        <v>7</v>
      </c>
      <c r="F50" s="36">
        <f>36*2</f>
        <v>72</v>
      </c>
      <c r="G50" s="36" t="s">
        <v>19</v>
      </c>
    </row>
    <row r="51" spans="1:7" x14ac:dyDescent="0.3">
      <c r="A51" s="36">
        <v>47</v>
      </c>
      <c r="B51" s="36" t="s">
        <v>89</v>
      </c>
      <c r="C51" s="36" t="s">
        <v>90</v>
      </c>
      <c r="D51" s="36" t="s">
        <v>8</v>
      </c>
      <c r="E51" s="36" t="s">
        <v>7</v>
      </c>
      <c r="F51" s="36">
        <f>20*2</f>
        <v>40</v>
      </c>
      <c r="G51" s="36" t="s">
        <v>19</v>
      </c>
    </row>
    <row r="52" spans="1:7" x14ac:dyDescent="0.3">
      <c r="A52" s="36">
        <v>48</v>
      </c>
      <c r="B52" s="36" t="s">
        <v>90</v>
      </c>
      <c r="C52" s="36" t="s">
        <v>91</v>
      </c>
      <c r="D52" s="36" t="s">
        <v>8</v>
      </c>
      <c r="E52" s="36" t="s">
        <v>7</v>
      </c>
      <c r="F52" s="36">
        <v>35</v>
      </c>
      <c r="G52" s="36" t="s">
        <v>22</v>
      </c>
    </row>
    <row r="53" spans="1:7" x14ac:dyDescent="0.3">
      <c r="A53" s="36">
        <v>49</v>
      </c>
      <c r="B53" s="36" t="s">
        <v>92</v>
      </c>
      <c r="C53" s="36" t="s">
        <v>93</v>
      </c>
      <c r="D53" s="36" t="s">
        <v>8</v>
      </c>
      <c r="E53" s="36" t="s">
        <v>7</v>
      </c>
      <c r="F53" s="36">
        <v>16</v>
      </c>
      <c r="G53" s="36" t="s">
        <v>19</v>
      </c>
    </row>
    <row r="54" spans="1:7" x14ac:dyDescent="0.3">
      <c r="A54" s="36">
        <v>50</v>
      </c>
      <c r="B54" s="36" t="s">
        <v>94</v>
      </c>
      <c r="C54" s="36" t="s">
        <v>74</v>
      </c>
      <c r="D54" s="36" t="s">
        <v>8</v>
      </c>
      <c r="E54" s="36" t="s">
        <v>7</v>
      </c>
      <c r="F54" s="36">
        <v>80</v>
      </c>
      <c r="G54" s="36" t="s">
        <v>19</v>
      </c>
    </row>
    <row r="55" spans="1:7" x14ac:dyDescent="0.3">
      <c r="A55" s="36">
        <v>51</v>
      </c>
      <c r="B55" s="36" t="s">
        <v>74</v>
      </c>
      <c r="C55" s="36" t="s">
        <v>73</v>
      </c>
      <c r="D55" s="36" t="s">
        <v>8</v>
      </c>
      <c r="E55" s="36" t="s">
        <v>7</v>
      </c>
      <c r="F55" s="36">
        <f>8*2</f>
        <v>16</v>
      </c>
      <c r="G55" s="36" t="s">
        <v>19</v>
      </c>
    </row>
    <row r="56" spans="1:7" x14ac:dyDescent="0.3">
      <c r="A56" s="36">
        <v>52</v>
      </c>
      <c r="B56" s="36" t="s">
        <v>73</v>
      </c>
      <c r="C56" s="36" t="s">
        <v>72</v>
      </c>
      <c r="D56" s="36" t="s">
        <v>8</v>
      </c>
      <c r="E56" s="36" t="s">
        <v>7</v>
      </c>
      <c r="F56" s="36">
        <v>78</v>
      </c>
      <c r="G56" s="36" t="s">
        <v>19</v>
      </c>
    </row>
    <row r="57" spans="1:7" x14ac:dyDescent="0.3">
      <c r="A57" s="36">
        <v>53</v>
      </c>
      <c r="B57" s="36" t="s">
        <v>70</v>
      </c>
      <c r="C57" s="36" t="s">
        <v>69</v>
      </c>
      <c r="D57" s="36" t="s">
        <v>8</v>
      </c>
      <c r="E57" s="36" t="s">
        <v>7</v>
      </c>
      <c r="F57" s="36">
        <v>100</v>
      </c>
      <c r="G57" s="36" t="s">
        <v>19</v>
      </c>
    </row>
    <row r="58" spans="1:7" x14ac:dyDescent="0.3">
      <c r="A58" s="36">
        <v>54</v>
      </c>
      <c r="B58" s="36" t="s">
        <v>69</v>
      </c>
      <c r="C58" s="36" t="s">
        <v>68</v>
      </c>
      <c r="D58" s="36" t="s">
        <v>8</v>
      </c>
      <c r="E58" s="36" t="s">
        <v>7</v>
      </c>
      <c r="F58" s="36">
        <f>30*2</f>
        <v>60</v>
      </c>
      <c r="G58" s="36" t="s">
        <v>19</v>
      </c>
    </row>
    <row r="59" spans="1:7" x14ac:dyDescent="0.3">
      <c r="A59" s="36">
        <v>55</v>
      </c>
      <c r="B59" s="36" t="s">
        <v>67</v>
      </c>
      <c r="C59" s="36" t="s">
        <v>95</v>
      </c>
      <c r="D59" s="36" t="s">
        <v>8</v>
      </c>
      <c r="E59" s="36" t="s">
        <v>7</v>
      </c>
      <c r="F59" s="36">
        <v>16</v>
      </c>
      <c r="G59" s="36" t="s">
        <v>19</v>
      </c>
    </row>
    <row r="60" spans="1:7" x14ac:dyDescent="0.3">
      <c r="A60" s="36">
        <v>56</v>
      </c>
      <c r="B60" s="36" t="s">
        <v>96</v>
      </c>
      <c r="C60" s="36" t="s">
        <v>97</v>
      </c>
      <c r="D60" s="36" t="s">
        <v>8</v>
      </c>
      <c r="E60" s="36" t="s">
        <v>7</v>
      </c>
      <c r="F60" s="36">
        <v>8</v>
      </c>
      <c r="G60" s="36" t="s">
        <v>19</v>
      </c>
    </row>
    <row r="61" spans="1:7" x14ac:dyDescent="0.3">
      <c r="A61" s="36">
        <v>57</v>
      </c>
      <c r="B61" s="36" t="s">
        <v>98</v>
      </c>
      <c r="C61" s="36" t="s">
        <v>99</v>
      </c>
      <c r="D61" s="36" t="s">
        <v>8</v>
      </c>
      <c r="E61" s="36" t="s">
        <v>7</v>
      </c>
      <c r="F61" s="36">
        <v>30</v>
      </c>
      <c r="G61" s="36" t="s">
        <v>19</v>
      </c>
    </row>
    <row r="62" spans="1:7" x14ac:dyDescent="0.3">
      <c r="A62" s="36">
        <v>58</v>
      </c>
      <c r="B62" s="36" t="s">
        <v>100</v>
      </c>
      <c r="C62" s="36" t="s">
        <v>101</v>
      </c>
      <c r="D62" s="36" t="s">
        <v>8</v>
      </c>
      <c r="E62" s="36" t="s">
        <v>7</v>
      </c>
      <c r="F62" s="36">
        <v>30</v>
      </c>
      <c r="G62" s="36" t="s">
        <v>19</v>
      </c>
    </row>
    <row r="63" spans="1:7" x14ac:dyDescent="0.3">
      <c r="A63" s="36">
        <v>59</v>
      </c>
      <c r="B63" s="36" t="s">
        <v>61</v>
      </c>
      <c r="C63" s="36" t="s">
        <v>60</v>
      </c>
      <c r="D63" s="36" t="s">
        <v>8</v>
      </c>
      <c r="E63" s="36" t="s">
        <v>7</v>
      </c>
      <c r="F63" s="36">
        <v>32</v>
      </c>
      <c r="G63" s="36" t="s">
        <v>19</v>
      </c>
    </row>
    <row r="64" spans="1:7" x14ac:dyDescent="0.3">
      <c r="A64" s="36">
        <v>60</v>
      </c>
      <c r="B64" s="36" t="s">
        <v>102</v>
      </c>
      <c r="C64" s="36" t="s">
        <v>103</v>
      </c>
      <c r="D64" s="36" t="s">
        <v>8</v>
      </c>
      <c r="E64" s="36" t="s">
        <v>7</v>
      </c>
      <c r="F64" s="36">
        <v>16</v>
      </c>
      <c r="G64" s="36" t="s">
        <v>19</v>
      </c>
    </row>
    <row r="65" spans="1:7" x14ac:dyDescent="0.3">
      <c r="A65" s="36">
        <v>61</v>
      </c>
      <c r="B65" s="36" t="s">
        <v>103</v>
      </c>
      <c r="C65" s="36" t="s">
        <v>104</v>
      </c>
      <c r="D65" s="36" t="s">
        <v>8</v>
      </c>
      <c r="E65" s="36" t="s">
        <v>7</v>
      </c>
      <c r="F65" s="36">
        <v>20</v>
      </c>
      <c r="G65" s="36" t="s">
        <v>19</v>
      </c>
    </row>
    <row r="66" spans="1:7" x14ac:dyDescent="0.3">
      <c r="A66" s="36">
        <v>62</v>
      </c>
      <c r="B66" s="36" t="s">
        <v>104</v>
      </c>
      <c r="C66" s="36" t="s">
        <v>105</v>
      </c>
      <c r="D66" s="36" t="s">
        <v>8</v>
      </c>
      <c r="E66" s="36" t="s">
        <v>7</v>
      </c>
      <c r="F66" s="36">
        <v>25</v>
      </c>
      <c r="G66" s="36" t="s">
        <v>19</v>
      </c>
    </row>
    <row r="67" spans="1:7" x14ac:dyDescent="0.3">
      <c r="A67" s="36">
        <v>63</v>
      </c>
      <c r="B67" s="36" t="s">
        <v>106</v>
      </c>
      <c r="C67" s="36" t="s">
        <v>107</v>
      </c>
      <c r="D67" s="36" t="s">
        <v>8</v>
      </c>
      <c r="E67" s="36" t="s">
        <v>7</v>
      </c>
      <c r="F67" s="36">
        <v>10</v>
      </c>
      <c r="G67" s="36" t="s">
        <v>19</v>
      </c>
    </row>
    <row r="68" spans="1:7" x14ac:dyDescent="0.3">
      <c r="A68" s="36">
        <v>64</v>
      </c>
      <c r="B68" s="36" t="s">
        <v>53</v>
      </c>
      <c r="C68" s="36" t="s">
        <v>108</v>
      </c>
      <c r="D68" s="36" t="s">
        <v>8</v>
      </c>
      <c r="E68" s="36" t="s">
        <v>7</v>
      </c>
      <c r="F68" s="36">
        <v>80</v>
      </c>
      <c r="G68" s="36" t="s">
        <v>19</v>
      </c>
    </row>
    <row r="69" spans="1:7" x14ac:dyDescent="0.3">
      <c r="A69" s="36">
        <v>65</v>
      </c>
      <c r="B69" s="36" t="s">
        <v>108</v>
      </c>
      <c r="C69" s="36" t="s">
        <v>109</v>
      </c>
      <c r="D69" s="36" t="s">
        <v>8</v>
      </c>
      <c r="E69" s="36" t="s">
        <v>7</v>
      </c>
      <c r="F69" s="36">
        <v>32</v>
      </c>
      <c r="G69" s="36" t="s">
        <v>19</v>
      </c>
    </row>
    <row r="70" spans="1:7" x14ac:dyDescent="0.3">
      <c r="A70" s="36">
        <v>66</v>
      </c>
      <c r="B70" s="36" t="s">
        <v>109</v>
      </c>
      <c r="C70" s="36" t="s">
        <v>52</v>
      </c>
      <c r="D70" s="36" t="s">
        <v>8</v>
      </c>
      <c r="E70" s="36" t="s">
        <v>7</v>
      </c>
      <c r="F70" s="36">
        <v>30</v>
      </c>
      <c r="G70" s="36" t="s">
        <v>19</v>
      </c>
    </row>
    <row r="71" spans="1:7" x14ac:dyDescent="0.3">
      <c r="A71" s="36">
        <v>67</v>
      </c>
      <c r="B71" s="36" t="s">
        <v>110</v>
      </c>
      <c r="C71" s="36" t="s">
        <v>111</v>
      </c>
      <c r="D71" s="36" t="s">
        <v>8</v>
      </c>
      <c r="E71" s="36" t="s">
        <v>7</v>
      </c>
      <c r="F71" s="36">
        <v>40</v>
      </c>
      <c r="G71" s="36" t="s">
        <v>19</v>
      </c>
    </row>
    <row r="72" spans="1:7" x14ac:dyDescent="0.3">
      <c r="A72" s="36">
        <v>68</v>
      </c>
      <c r="B72" s="36" t="s">
        <v>111</v>
      </c>
      <c r="C72" s="36" t="s">
        <v>112</v>
      </c>
      <c r="D72" s="36" t="s">
        <v>8</v>
      </c>
      <c r="E72" s="36" t="s">
        <v>7</v>
      </c>
      <c r="F72" s="36">
        <v>26</v>
      </c>
      <c r="G72" s="36" t="s">
        <v>19</v>
      </c>
    </row>
    <row r="73" spans="1:7" x14ac:dyDescent="0.3">
      <c r="A73" s="36">
        <v>69</v>
      </c>
      <c r="B73" s="36" t="s">
        <v>113</v>
      </c>
      <c r="C73" s="36" t="s">
        <v>114</v>
      </c>
      <c r="D73" s="36" t="s">
        <v>8</v>
      </c>
      <c r="E73" s="36" t="s">
        <v>7</v>
      </c>
      <c r="F73" s="36">
        <v>25</v>
      </c>
      <c r="G73" s="36" t="s">
        <v>19</v>
      </c>
    </row>
    <row r="74" spans="1:7" x14ac:dyDescent="0.3">
      <c r="A74" s="36">
        <v>70</v>
      </c>
      <c r="B74" s="36" t="s">
        <v>114</v>
      </c>
      <c r="C74" s="36" t="s">
        <v>115</v>
      </c>
      <c r="D74" s="36" t="s">
        <v>8</v>
      </c>
      <c r="E74" s="36" t="s">
        <v>7</v>
      </c>
      <c r="F74" s="36">
        <v>26</v>
      </c>
      <c r="G74" s="36" t="s">
        <v>19</v>
      </c>
    </row>
    <row r="75" spans="1:7" x14ac:dyDescent="0.3">
      <c r="A75" s="36">
        <v>71</v>
      </c>
      <c r="B75" s="36" t="s">
        <v>116</v>
      </c>
      <c r="C75" s="36" t="s">
        <v>117</v>
      </c>
      <c r="D75" s="36" t="s">
        <v>8</v>
      </c>
      <c r="E75" s="36" t="s">
        <v>7</v>
      </c>
      <c r="F75" s="36">
        <v>39</v>
      </c>
      <c r="G75" s="36" t="s">
        <v>19</v>
      </c>
    </row>
    <row r="76" spans="1:7" x14ac:dyDescent="0.3">
      <c r="A76" s="36">
        <v>72</v>
      </c>
      <c r="B76" s="36" t="s">
        <v>117</v>
      </c>
      <c r="C76" s="36" t="s">
        <v>118</v>
      </c>
      <c r="D76" s="36" t="s">
        <v>8</v>
      </c>
      <c r="E76" s="36" t="s">
        <v>7</v>
      </c>
      <c r="F76" s="36">
        <v>6</v>
      </c>
      <c r="G76" s="36" t="s">
        <v>22</v>
      </c>
    </row>
    <row r="77" spans="1:7" x14ac:dyDescent="0.3">
      <c r="A77" s="36">
        <v>73</v>
      </c>
      <c r="B77" s="36" t="s">
        <v>118</v>
      </c>
      <c r="C77" s="36" t="s">
        <v>38</v>
      </c>
      <c r="D77" s="36" t="s">
        <v>8</v>
      </c>
      <c r="E77" s="36" t="s">
        <v>7</v>
      </c>
      <c r="F77" s="36">
        <v>5</v>
      </c>
      <c r="G77" s="36" t="s">
        <v>22</v>
      </c>
    </row>
    <row r="78" spans="1:7" x14ac:dyDescent="0.3">
      <c r="A78" s="36">
        <v>74</v>
      </c>
      <c r="B78" s="36" t="s">
        <v>38</v>
      </c>
      <c r="C78" s="36" t="s">
        <v>119</v>
      </c>
      <c r="D78" s="36" t="s">
        <v>8</v>
      </c>
      <c r="E78" s="36" t="s">
        <v>7</v>
      </c>
      <c r="F78" s="36">
        <v>4</v>
      </c>
      <c r="G78" s="36" t="s">
        <v>22</v>
      </c>
    </row>
    <row r="79" spans="1:7" x14ac:dyDescent="0.3">
      <c r="A79" s="36">
        <v>75</v>
      </c>
      <c r="B79" s="36" t="s">
        <v>120</v>
      </c>
      <c r="C79" s="36" t="s">
        <v>121</v>
      </c>
      <c r="D79" s="36" t="s">
        <v>8</v>
      </c>
      <c r="E79" s="36" t="s">
        <v>7</v>
      </c>
      <c r="F79" s="36">
        <v>60</v>
      </c>
      <c r="G79" s="36" t="s">
        <v>19</v>
      </c>
    </row>
    <row r="80" spans="1:7" x14ac:dyDescent="0.3">
      <c r="A80" s="36">
        <v>76</v>
      </c>
      <c r="B80" s="36" t="s">
        <v>121</v>
      </c>
      <c r="C80" s="36" t="s">
        <v>32</v>
      </c>
      <c r="D80" s="36" t="s">
        <v>8</v>
      </c>
      <c r="E80" s="36" t="s">
        <v>7</v>
      </c>
      <c r="F80" s="36">
        <v>50</v>
      </c>
      <c r="G80" s="36" t="s">
        <v>19</v>
      </c>
    </row>
    <row r="81" spans="1:7" x14ac:dyDescent="0.3">
      <c r="A81" s="36">
        <v>77</v>
      </c>
      <c r="B81" s="36" t="s">
        <v>122</v>
      </c>
      <c r="C81" s="36" t="s">
        <v>123</v>
      </c>
      <c r="D81" s="36" t="s">
        <v>8</v>
      </c>
      <c r="E81" s="36" t="s">
        <v>7</v>
      </c>
      <c r="F81" s="36">
        <v>20</v>
      </c>
      <c r="G81" s="36" t="s">
        <v>19</v>
      </c>
    </row>
    <row r="82" spans="1:7" x14ac:dyDescent="0.3">
      <c r="A82" s="36">
        <v>78</v>
      </c>
      <c r="B82" s="36" t="s">
        <v>124</v>
      </c>
      <c r="C82" s="36" t="s">
        <v>125</v>
      </c>
      <c r="D82" s="36" t="s">
        <v>8</v>
      </c>
      <c r="E82" s="36" t="s">
        <v>7</v>
      </c>
      <c r="F82" s="36">
        <v>18</v>
      </c>
      <c r="G82" s="36" t="s">
        <v>19</v>
      </c>
    </row>
    <row r="83" spans="1:7" x14ac:dyDescent="0.3">
      <c r="A83" s="36">
        <v>79</v>
      </c>
      <c r="B83" s="36" t="s">
        <v>29</v>
      </c>
      <c r="C83" s="36" t="s">
        <v>126</v>
      </c>
      <c r="D83" s="36" t="s">
        <v>8</v>
      </c>
      <c r="E83" s="36" t="s">
        <v>7</v>
      </c>
      <c r="F83" s="36">
        <v>5</v>
      </c>
      <c r="G83" s="36" t="s">
        <v>22</v>
      </c>
    </row>
    <row r="84" spans="1:7" x14ac:dyDescent="0.3">
      <c r="A84" s="36">
        <v>80</v>
      </c>
      <c r="B84" s="36" t="s">
        <v>28</v>
      </c>
      <c r="C84" s="36" t="s">
        <v>127</v>
      </c>
      <c r="D84" s="36" t="s">
        <v>8</v>
      </c>
      <c r="E84" s="36" t="s">
        <v>7</v>
      </c>
      <c r="F84" s="36">
        <v>20</v>
      </c>
      <c r="G84" s="36" t="s">
        <v>19</v>
      </c>
    </row>
    <row r="85" spans="1:7" x14ac:dyDescent="0.3">
      <c r="A85" s="36">
        <v>81</v>
      </c>
      <c r="B85" s="36" t="s">
        <v>127</v>
      </c>
      <c r="C85" s="36" t="s">
        <v>27</v>
      </c>
      <c r="D85" s="36" t="s">
        <v>8</v>
      </c>
      <c r="E85" s="36" t="s">
        <v>7</v>
      </c>
      <c r="F85" s="36">
        <v>15</v>
      </c>
      <c r="G85" s="36" t="s">
        <v>19</v>
      </c>
    </row>
    <row r="86" spans="1:7" x14ac:dyDescent="0.3">
      <c r="A86" s="36">
        <v>82</v>
      </c>
      <c r="B86" s="36" t="s">
        <v>27</v>
      </c>
      <c r="C86" s="36" t="s">
        <v>26</v>
      </c>
      <c r="D86" s="36" t="s">
        <v>8</v>
      </c>
      <c r="E86" s="36" t="s">
        <v>7</v>
      </c>
      <c r="F86" s="36">
        <v>4</v>
      </c>
      <c r="G86" s="36" t="s">
        <v>22</v>
      </c>
    </row>
    <row r="87" spans="1:7" x14ac:dyDescent="0.3">
      <c r="A87" s="36">
        <v>83</v>
      </c>
      <c r="B87" s="36" t="s">
        <v>26</v>
      </c>
      <c r="C87" s="36" t="s">
        <v>25</v>
      </c>
      <c r="D87" s="36" t="s">
        <v>8</v>
      </c>
      <c r="E87" s="36" t="s">
        <v>7</v>
      </c>
      <c r="F87" s="36">
        <v>20</v>
      </c>
      <c r="G87" s="36" t="s">
        <v>19</v>
      </c>
    </row>
    <row r="88" spans="1:7" x14ac:dyDescent="0.3">
      <c r="A88" s="36">
        <v>84</v>
      </c>
      <c r="B88" s="36" t="s">
        <v>25</v>
      </c>
      <c r="C88" s="36" t="s">
        <v>24</v>
      </c>
      <c r="D88" s="36" t="s">
        <v>8</v>
      </c>
      <c r="E88" s="36" t="s">
        <v>7</v>
      </c>
      <c r="F88" s="36">
        <v>10</v>
      </c>
      <c r="G88" s="36" t="s">
        <v>19</v>
      </c>
    </row>
    <row r="89" spans="1:7" x14ac:dyDescent="0.3">
      <c r="A89" s="36">
        <v>85</v>
      </c>
      <c r="B89" s="36" t="s">
        <v>24</v>
      </c>
      <c r="C89" s="36" t="s">
        <v>23</v>
      </c>
      <c r="D89" s="36" t="s">
        <v>8</v>
      </c>
      <c r="E89" s="36" t="s">
        <v>7</v>
      </c>
      <c r="F89" s="36">
        <v>100</v>
      </c>
      <c r="G89" s="36" t="s">
        <v>19</v>
      </c>
    </row>
    <row r="90" spans="1:7" x14ac:dyDescent="0.3">
      <c r="A90" s="5" t="s">
        <v>128</v>
      </c>
      <c r="B90" s="5"/>
      <c r="C90" s="5"/>
      <c r="D90" s="5"/>
      <c r="E90" s="5"/>
      <c r="F90" s="37">
        <f>SUM(F5:F89)</f>
        <v>3584</v>
      </c>
      <c r="G90" s="36"/>
    </row>
    <row r="91" spans="1:7" s="39" customFormat="1" ht="15.75" x14ac:dyDescent="0.3">
      <c r="A91" s="38" t="s">
        <v>129</v>
      </c>
      <c r="B91" s="38"/>
      <c r="C91" s="38"/>
      <c r="D91" s="38"/>
      <c r="E91" s="38"/>
      <c r="F91" s="38"/>
      <c r="G91" s="38"/>
    </row>
    <row r="92" spans="1:7" ht="15.75" x14ac:dyDescent="0.3">
      <c r="A92" s="40">
        <v>1</v>
      </c>
      <c r="B92" s="41">
        <v>1537.9</v>
      </c>
      <c r="C92" s="41">
        <v>1538.18</v>
      </c>
      <c r="D92" s="42" t="s">
        <v>6</v>
      </c>
      <c r="E92" s="36" t="s">
        <v>7</v>
      </c>
      <c r="F92" s="36">
        <v>40</v>
      </c>
      <c r="G92" s="36"/>
    </row>
    <row r="93" spans="1:7" ht="15.75" x14ac:dyDescent="0.3">
      <c r="A93" s="40">
        <v>2</v>
      </c>
      <c r="B93" s="41">
        <v>1538.24</v>
      </c>
      <c r="C93" s="41">
        <v>1539.1</v>
      </c>
      <c r="D93" s="42" t="s">
        <v>6</v>
      </c>
      <c r="E93" s="36" t="s">
        <v>7</v>
      </c>
      <c r="F93" s="36">
        <v>200</v>
      </c>
      <c r="G93" s="36"/>
    </row>
    <row r="94" spans="1:7" ht="15.75" x14ac:dyDescent="0.3">
      <c r="A94" s="40">
        <v>3</v>
      </c>
      <c r="B94" s="41">
        <v>1540</v>
      </c>
      <c r="C94" s="41">
        <v>1540.06</v>
      </c>
      <c r="D94" s="42" t="s">
        <v>6</v>
      </c>
      <c r="E94" s="36" t="s">
        <v>7</v>
      </c>
      <c r="F94" s="36">
        <v>30</v>
      </c>
      <c r="G94" s="36"/>
    </row>
    <row r="95" spans="1:7" ht="15.75" x14ac:dyDescent="0.3">
      <c r="A95" s="40">
        <v>4</v>
      </c>
      <c r="B95" s="41">
        <v>1551.65</v>
      </c>
      <c r="C95" s="41">
        <v>1551.85</v>
      </c>
      <c r="D95" s="42" t="s">
        <v>6</v>
      </c>
      <c r="E95" s="36" t="s">
        <v>7</v>
      </c>
      <c r="F95" s="36"/>
      <c r="G95" s="36"/>
    </row>
    <row r="96" spans="1:7" ht="15.75" x14ac:dyDescent="0.3">
      <c r="A96" s="43">
        <v>5</v>
      </c>
      <c r="B96" s="44">
        <v>1552.15</v>
      </c>
      <c r="C96" s="44">
        <v>1552.38</v>
      </c>
      <c r="D96" s="45" t="s">
        <v>6</v>
      </c>
      <c r="E96" s="36" t="s">
        <v>7</v>
      </c>
      <c r="F96" s="36"/>
      <c r="G96" s="36"/>
    </row>
    <row r="97" spans="1:7" ht="15.75" x14ac:dyDescent="0.3">
      <c r="A97" s="40">
        <v>6</v>
      </c>
      <c r="B97" s="41">
        <v>1552.5</v>
      </c>
      <c r="C97" s="41">
        <v>1554.2149999999999</v>
      </c>
      <c r="D97" s="42" t="s">
        <v>6</v>
      </c>
      <c r="E97" s="36" t="s">
        <v>7</v>
      </c>
      <c r="F97" s="36">
        <v>100</v>
      </c>
      <c r="G97" s="36"/>
    </row>
    <row r="98" spans="1:7" ht="15.75" x14ac:dyDescent="0.3">
      <c r="A98" s="40">
        <v>7</v>
      </c>
      <c r="B98" s="44">
        <v>1556.3</v>
      </c>
      <c r="C98" s="44">
        <v>1557.45</v>
      </c>
      <c r="D98" s="45" t="s">
        <v>6</v>
      </c>
      <c r="E98" s="36" t="s">
        <v>7</v>
      </c>
      <c r="F98" s="36">
        <v>110</v>
      </c>
      <c r="G98" s="36"/>
    </row>
    <row r="99" spans="1:7" ht="15.75" x14ac:dyDescent="0.3">
      <c r="A99" s="40">
        <v>8</v>
      </c>
      <c r="B99" s="41">
        <v>1558.3</v>
      </c>
      <c r="C99" s="41">
        <v>1559.25</v>
      </c>
      <c r="D99" s="42" t="s">
        <v>6</v>
      </c>
      <c r="E99" s="36" t="s">
        <v>7</v>
      </c>
      <c r="F99" s="36">
        <v>70</v>
      </c>
      <c r="G99" s="36"/>
    </row>
    <row r="100" spans="1:7" ht="15.75" x14ac:dyDescent="0.3">
      <c r="A100" s="40">
        <v>9</v>
      </c>
      <c r="B100" s="41">
        <v>1570.04</v>
      </c>
      <c r="C100" s="41">
        <v>1570.7</v>
      </c>
      <c r="D100" s="42" t="s">
        <v>6</v>
      </c>
      <c r="E100" s="36" t="s">
        <v>7</v>
      </c>
      <c r="F100" s="36">
        <v>90</v>
      </c>
      <c r="G100" s="36"/>
    </row>
    <row r="101" spans="1:7" ht="15.75" x14ac:dyDescent="0.3">
      <c r="A101" s="40">
        <v>10</v>
      </c>
      <c r="B101" s="41">
        <v>1572.65</v>
      </c>
      <c r="C101" s="41">
        <v>1572.9</v>
      </c>
      <c r="D101" s="42" t="s">
        <v>6</v>
      </c>
      <c r="E101" s="36" t="s">
        <v>7</v>
      </c>
      <c r="F101" s="36">
        <v>160</v>
      </c>
      <c r="G101" s="36"/>
    </row>
    <row r="102" spans="1:7" ht="15.75" x14ac:dyDescent="0.3">
      <c r="A102" s="40">
        <v>11</v>
      </c>
      <c r="B102" s="41">
        <v>1575.5</v>
      </c>
      <c r="C102" s="41">
        <v>1576.75</v>
      </c>
      <c r="D102" s="42" t="s">
        <v>6</v>
      </c>
      <c r="E102" s="36" t="s">
        <v>7</v>
      </c>
      <c r="F102" s="36">
        <v>145</v>
      </c>
      <c r="G102" s="36"/>
    </row>
    <row r="103" spans="1:7" ht="15.75" x14ac:dyDescent="0.3">
      <c r="A103" s="40">
        <v>12</v>
      </c>
      <c r="B103" s="41">
        <v>1558.55</v>
      </c>
      <c r="C103" s="41">
        <v>1559.2</v>
      </c>
      <c r="D103" s="46" t="s">
        <v>8</v>
      </c>
      <c r="E103" s="36" t="s">
        <v>7</v>
      </c>
      <c r="F103" s="36">
        <v>65</v>
      </c>
      <c r="G103" s="36"/>
    </row>
    <row r="104" spans="1:7" ht="15.75" x14ac:dyDescent="0.3">
      <c r="A104" s="40">
        <v>13</v>
      </c>
      <c r="B104" s="41">
        <v>1557.02</v>
      </c>
      <c r="C104" s="41">
        <v>1557.55</v>
      </c>
      <c r="D104" s="46" t="s">
        <v>8</v>
      </c>
      <c r="E104" s="36" t="s">
        <v>7</v>
      </c>
      <c r="F104" s="36">
        <v>55</v>
      </c>
      <c r="G104" s="36"/>
    </row>
    <row r="105" spans="1:7" ht="15.75" x14ac:dyDescent="0.3">
      <c r="A105" s="40">
        <v>14</v>
      </c>
      <c r="B105" s="41">
        <v>1553.5</v>
      </c>
      <c r="C105" s="41">
        <v>1554.2</v>
      </c>
      <c r="D105" s="46" t="s">
        <v>8</v>
      </c>
      <c r="E105" s="36" t="s">
        <v>7</v>
      </c>
      <c r="F105" s="36">
        <v>25</v>
      </c>
      <c r="G105" s="36"/>
    </row>
    <row r="106" spans="1:7" ht="15.75" x14ac:dyDescent="0.3">
      <c r="A106" s="40">
        <v>15</v>
      </c>
      <c r="B106" s="44">
        <v>1551.3</v>
      </c>
      <c r="C106" s="44">
        <v>1552.3</v>
      </c>
      <c r="D106" s="46" t="s">
        <v>8</v>
      </c>
      <c r="E106" s="36" t="s">
        <v>7</v>
      </c>
      <c r="F106" s="36">
        <v>35</v>
      </c>
      <c r="G106" s="36"/>
    </row>
    <row r="107" spans="1:7" ht="15.75" x14ac:dyDescent="0.3">
      <c r="A107" s="40">
        <v>16</v>
      </c>
      <c r="B107" s="41">
        <v>1538.3</v>
      </c>
      <c r="C107" s="41">
        <v>1539.1</v>
      </c>
      <c r="D107" s="46" t="s">
        <v>8</v>
      </c>
      <c r="E107" s="36" t="s">
        <v>7</v>
      </c>
      <c r="F107" s="36">
        <v>75</v>
      </c>
      <c r="G107" s="36"/>
    </row>
    <row r="108" spans="1:7" ht="15.75" x14ac:dyDescent="0.3">
      <c r="A108" s="40">
        <v>17</v>
      </c>
      <c r="B108" s="41">
        <v>1572.65</v>
      </c>
      <c r="C108" s="41">
        <v>1572.88</v>
      </c>
      <c r="D108" s="46" t="s">
        <v>8</v>
      </c>
      <c r="E108" s="36" t="s">
        <v>7</v>
      </c>
      <c r="F108" s="36">
        <v>100</v>
      </c>
      <c r="G108" s="36"/>
    </row>
    <row r="109" spans="1:7" ht="15.75" x14ac:dyDescent="0.3">
      <c r="A109" s="40">
        <v>18</v>
      </c>
      <c r="B109" s="41">
        <v>1570.05</v>
      </c>
      <c r="C109" s="41">
        <v>1571.3</v>
      </c>
      <c r="D109" s="46" t="s">
        <v>8</v>
      </c>
      <c r="E109" s="36" t="s">
        <v>7</v>
      </c>
      <c r="F109" s="36">
        <v>520</v>
      </c>
      <c r="G109" s="36"/>
    </row>
    <row r="110" spans="1:7" ht="15.75" x14ac:dyDescent="0.3">
      <c r="A110" s="40">
        <v>19</v>
      </c>
      <c r="B110" s="41">
        <v>1562.7</v>
      </c>
      <c r="C110" s="41">
        <v>1562.9</v>
      </c>
      <c r="D110" s="46" t="s">
        <v>8</v>
      </c>
      <c r="E110" s="36" t="s">
        <v>7</v>
      </c>
      <c r="F110" s="36"/>
      <c r="G110" s="36"/>
    </row>
    <row r="111" spans="1:7" s="39" customFormat="1" ht="20.95" customHeight="1" x14ac:dyDescent="0.3">
      <c r="A111" s="47" t="s">
        <v>128</v>
      </c>
      <c r="B111" s="47"/>
      <c r="C111" s="47"/>
      <c r="D111" s="47"/>
      <c r="E111" s="47"/>
      <c r="F111" s="48">
        <f>SUM(F92:F110)</f>
        <v>1820</v>
      </c>
      <c r="G111" s="42"/>
    </row>
    <row r="112" spans="1:7" s="39" customFormat="1" ht="20.95" customHeight="1" x14ac:dyDescent="0.3">
      <c r="A112" s="47" t="s">
        <v>9</v>
      </c>
      <c r="B112" s="47"/>
      <c r="C112" s="47"/>
      <c r="D112" s="47"/>
      <c r="E112" s="47"/>
      <c r="F112" s="48">
        <f>F90+F111</f>
        <v>5404</v>
      </c>
      <c r="G112" s="42"/>
    </row>
    <row r="113" spans="1:7" s="39" customFormat="1" ht="20.95" customHeight="1" x14ac:dyDescent="0.3">
      <c r="A113" s="49" t="s">
        <v>130</v>
      </c>
      <c r="B113" s="49"/>
      <c r="C113" s="49"/>
      <c r="D113" s="49"/>
      <c r="E113" s="49"/>
      <c r="F113" s="42">
        <f>F112*10%</f>
        <v>540.4</v>
      </c>
      <c r="G113" s="42"/>
    </row>
    <row r="114" spans="1:7" s="39" customFormat="1" ht="20.95" customHeight="1" x14ac:dyDescent="0.3">
      <c r="A114" s="47" t="s">
        <v>131</v>
      </c>
      <c r="B114" s="47"/>
      <c r="C114" s="47"/>
      <c r="D114" s="47"/>
      <c r="E114" s="47"/>
      <c r="F114" s="48">
        <f>F112+F113</f>
        <v>5944.4</v>
      </c>
      <c r="G114" s="42"/>
    </row>
  </sheetData>
  <mergeCells count="14">
    <mergeCell ref="A1:G1"/>
    <mergeCell ref="A4:G4"/>
    <mergeCell ref="A113:E113"/>
    <mergeCell ref="A114:E114"/>
    <mergeCell ref="D2:D3"/>
    <mergeCell ref="E2:E3"/>
    <mergeCell ref="F2:F3"/>
    <mergeCell ref="A90:E90"/>
    <mergeCell ref="A91:G91"/>
    <mergeCell ref="A111:E111"/>
    <mergeCell ref="A112:E112"/>
    <mergeCell ref="G2:G3"/>
    <mergeCell ref="A2:A3"/>
    <mergeCell ref="B2:C2"/>
  </mergeCells>
  <pageMargins left="0.70866141732283472" right="0.70866141732283472" top="0.74803149606299213" bottom="0.74803149606299213" header="0.31496062992125984" footer="0.31496062992125984"/>
  <pageSetup scale="91" fitToHeight="8" orientation="portrait" r:id="rId1"/>
  <headerFooter>
    <oddHeader>&amp;A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6BBC3-B19F-4B0C-AAE9-0D3FE9C365EF}">
  <dimension ref="A1:G43"/>
  <sheetViews>
    <sheetView view="pageBreakPreview" zoomScale="115" zoomScaleNormal="100" zoomScaleSheetLayoutView="115" workbookViewId="0">
      <pane xSplit="5" ySplit="3" topLeftCell="F27" activePane="bottomRight" state="frozen"/>
      <selection pane="topRight" activeCell="F1" sqref="F1"/>
      <selection pane="bottomLeft" activeCell="A4" sqref="A4"/>
      <selection pane="bottomRight" activeCell="D34" sqref="D34"/>
    </sheetView>
  </sheetViews>
  <sheetFormatPr defaultRowHeight="15.05" x14ac:dyDescent="0.3"/>
  <cols>
    <col min="1" max="3" width="9" style="28" bestFit="1" customWidth="1"/>
    <col min="4" max="5" width="8.88671875" style="28"/>
    <col min="6" max="6" width="12.5546875" style="28" bestFit="1" customWidth="1"/>
    <col min="7" max="7" width="15.6640625" style="28" customWidth="1"/>
    <col min="8" max="16384" width="8.88671875" style="28"/>
  </cols>
  <sheetData>
    <row r="1" spans="1:7" ht="18.350000000000001" x14ac:dyDescent="0.35">
      <c r="A1" s="50" t="s">
        <v>133</v>
      </c>
      <c r="B1" s="50"/>
      <c r="C1" s="50"/>
      <c r="D1" s="50"/>
      <c r="E1" s="50"/>
      <c r="F1" s="50"/>
      <c r="G1" s="50"/>
    </row>
    <row r="2" spans="1:7" x14ac:dyDescent="0.3">
      <c r="A2" s="29" t="s">
        <v>1</v>
      </c>
      <c r="B2" s="30" t="s">
        <v>136</v>
      </c>
      <c r="C2" s="31"/>
      <c r="D2" s="29" t="s">
        <v>2</v>
      </c>
      <c r="E2" s="29" t="s">
        <v>3</v>
      </c>
      <c r="F2" s="29" t="s">
        <v>4</v>
      </c>
      <c r="G2" s="29" t="s">
        <v>5</v>
      </c>
    </row>
    <row r="3" spans="1:7" x14ac:dyDescent="0.3">
      <c r="A3" s="29"/>
      <c r="B3" s="32" t="s">
        <v>11</v>
      </c>
      <c r="C3" s="32" t="s">
        <v>12</v>
      </c>
      <c r="D3" s="29"/>
      <c r="E3" s="29"/>
      <c r="F3" s="29"/>
      <c r="G3" s="29"/>
    </row>
    <row r="4" spans="1:7" x14ac:dyDescent="0.3">
      <c r="A4" s="36">
        <v>1</v>
      </c>
      <c r="B4" s="51">
        <v>1538.3</v>
      </c>
      <c r="C4" s="51">
        <v>1538.65</v>
      </c>
      <c r="D4" s="36" t="s">
        <v>6</v>
      </c>
      <c r="E4" s="36" t="s">
        <v>7</v>
      </c>
      <c r="F4" s="36">
        <f>(C4-B4)*1000</f>
        <v>350.00000000013642</v>
      </c>
      <c r="G4" s="36"/>
    </row>
    <row r="5" spans="1:7" x14ac:dyDescent="0.3">
      <c r="A5" s="36">
        <v>2</v>
      </c>
      <c r="B5" s="51">
        <v>1538.7</v>
      </c>
      <c r="C5" s="51">
        <v>1538.8</v>
      </c>
      <c r="D5" s="36" t="s">
        <v>6</v>
      </c>
      <c r="E5" s="36" t="s">
        <v>7</v>
      </c>
      <c r="F5" s="36">
        <f t="shared" ref="F5:F32" si="0">(C5-B5)*1000</f>
        <v>99.999999999909051</v>
      </c>
      <c r="G5" s="36"/>
    </row>
    <row r="6" spans="1:7" x14ac:dyDescent="0.3">
      <c r="A6" s="36">
        <v>3</v>
      </c>
      <c r="B6" s="51">
        <v>1539</v>
      </c>
      <c r="C6" s="51">
        <v>1539.1</v>
      </c>
      <c r="D6" s="36" t="s">
        <v>6</v>
      </c>
      <c r="E6" s="36" t="s">
        <v>7</v>
      </c>
      <c r="F6" s="36">
        <f t="shared" si="0"/>
        <v>99.999999999909051</v>
      </c>
      <c r="G6" s="36"/>
    </row>
    <row r="7" spans="1:7" x14ac:dyDescent="0.3">
      <c r="A7" s="36">
        <v>4</v>
      </c>
      <c r="B7" s="51">
        <v>1539.35</v>
      </c>
      <c r="C7" s="51">
        <v>1539.5</v>
      </c>
      <c r="D7" s="36" t="s">
        <v>6</v>
      </c>
      <c r="E7" s="36" t="s">
        <v>7</v>
      </c>
      <c r="F7" s="36">
        <f t="shared" si="0"/>
        <v>150.00000000009095</v>
      </c>
      <c r="G7" s="36"/>
    </row>
    <row r="8" spans="1:7" x14ac:dyDescent="0.3">
      <c r="A8" s="36">
        <v>5</v>
      </c>
      <c r="B8" s="51">
        <v>1539.53</v>
      </c>
      <c r="C8" s="51">
        <v>1539.6</v>
      </c>
      <c r="D8" s="36" t="s">
        <v>6</v>
      </c>
      <c r="E8" s="36" t="s">
        <v>7</v>
      </c>
      <c r="F8" s="36">
        <f t="shared" si="0"/>
        <v>69.999999999936335</v>
      </c>
      <c r="G8" s="36"/>
    </row>
    <row r="9" spans="1:7" x14ac:dyDescent="0.3">
      <c r="A9" s="36">
        <v>6</v>
      </c>
      <c r="B9" s="51">
        <v>1539.7</v>
      </c>
      <c r="C9" s="51">
        <v>1539.75</v>
      </c>
      <c r="D9" s="36" t="s">
        <v>6</v>
      </c>
      <c r="E9" s="36" t="s">
        <v>7</v>
      </c>
      <c r="F9" s="36">
        <f t="shared" si="0"/>
        <v>49.999999999954525</v>
      </c>
      <c r="G9" s="36"/>
    </row>
    <row r="10" spans="1:7" x14ac:dyDescent="0.3">
      <c r="A10" s="36">
        <v>7</v>
      </c>
      <c r="B10" s="51">
        <v>1539.81</v>
      </c>
      <c r="C10" s="51">
        <v>1539.85</v>
      </c>
      <c r="D10" s="36" t="s">
        <v>6</v>
      </c>
      <c r="E10" s="36" t="s">
        <v>7</v>
      </c>
      <c r="F10" s="36">
        <f t="shared" si="0"/>
        <v>39.99999999996362</v>
      </c>
      <c r="G10" s="36"/>
    </row>
    <row r="11" spans="1:7" x14ac:dyDescent="0.3">
      <c r="A11" s="36">
        <v>8</v>
      </c>
      <c r="B11" s="51">
        <v>1539.9</v>
      </c>
      <c r="C11" s="51">
        <v>1539.95</v>
      </c>
      <c r="D11" s="36" t="s">
        <v>6</v>
      </c>
      <c r="E11" s="36" t="s">
        <v>7</v>
      </c>
      <c r="F11" s="36">
        <f t="shared" si="0"/>
        <v>49.999999999954525</v>
      </c>
      <c r="G11" s="36"/>
    </row>
    <row r="12" spans="1:7" x14ac:dyDescent="0.3">
      <c r="A12" s="36">
        <v>9</v>
      </c>
      <c r="B12" s="51">
        <v>1540</v>
      </c>
      <c r="C12" s="51">
        <v>1540.15</v>
      </c>
      <c r="D12" s="36" t="s">
        <v>6</v>
      </c>
      <c r="E12" s="36" t="s">
        <v>7</v>
      </c>
      <c r="F12" s="36">
        <f t="shared" si="0"/>
        <v>150.00000000009095</v>
      </c>
      <c r="G12" s="36"/>
    </row>
    <row r="13" spans="1:7" x14ac:dyDescent="0.3">
      <c r="A13" s="36">
        <v>10</v>
      </c>
      <c r="B13" s="51">
        <v>1550.1</v>
      </c>
      <c r="C13" s="51">
        <v>1550.6</v>
      </c>
      <c r="D13" s="36" t="s">
        <v>6</v>
      </c>
      <c r="E13" s="36" t="s">
        <v>7</v>
      </c>
      <c r="F13" s="36">
        <f t="shared" si="0"/>
        <v>500</v>
      </c>
      <c r="G13" s="36"/>
    </row>
    <row r="14" spans="1:7" x14ac:dyDescent="0.3">
      <c r="A14" s="36">
        <v>11</v>
      </c>
      <c r="B14" s="51">
        <v>1550.6</v>
      </c>
      <c r="C14" s="51">
        <v>1551.3</v>
      </c>
      <c r="D14" s="36" t="s">
        <v>6</v>
      </c>
      <c r="E14" s="36" t="s">
        <v>7</v>
      </c>
      <c r="F14" s="36">
        <f t="shared" si="0"/>
        <v>700.00000000004547</v>
      </c>
      <c r="G14" s="36"/>
    </row>
    <row r="15" spans="1:7" x14ac:dyDescent="0.3">
      <c r="A15" s="36">
        <v>12</v>
      </c>
      <c r="B15" s="51">
        <v>1551.5</v>
      </c>
      <c r="C15" s="51">
        <v>1551.8</v>
      </c>
      <c r="D15" s="36" t="s">
        <v>6</v>
      </c>
      <c r="E15" s="36" t="s">
        <v>7</v>
      </c>
      <c r="F15" s="36">
        <f t="shared" si="0"/>
        <v>299.99999999995453</v>
      </c>
      <c r="G15" s="36"/>
    </row>
    <row r="16" spans="1:7" x14ac:dyDescent="0.3">
      <c r="A16" s="36">
        <v>13</v>
      </c>
      <c r="B16" s="51">
        <v>1551.85</v>
      </c>
      <c r="C16" s="51">
        <v>1552</v>
      </c>
      <c r="D16" s="36" t="s">
        <v>6</v>
      </c>
      <c r="E16" s="36" t="s">
        <v>7</v>
      </c>
      <c r="F16" s="36">
        <f t="shared" si="0"/>
        <v>150.00000000009095</v>
      </c>
      <c r="G16" s="36"/>
    </row>
    <row r="17" spans="1:7" x14ac:dyDescent="0.3">
      <c r="A17" s="36">
        <v>14</v>
      </c>
      <c r="B17" s="51">
        <v>1552.4</v>
      </c>
      <c r="C17" s="51">
        <v>1552.6</v>
      </c>
      <c r="D17" s="36" t="s">
        <v>6</v>
      </c>
      <c r="E17" s="36" t="s">
        <v>7</v>
      </c>
      <c r="F17" s="36">
        <f t="shared" si="0"/>
        <v>199.9999999998181</v>
      </c>
      <c r="G17" s="36"/>
    </row>
    <row r="18" spans="1:7" x14ac:dyDescent="0.3">
      <c r="A18" s="36">
        <v>15</v>
      </c>
      <c r="B18" s="51">
        <v>1553</v>
      </c>
      <c r="C18" s="51">
        <v>1553.25</v>
      </c>
      <c r="D18" s="36" t="s">
        <v>6</v>
      </c>
      <c r="E18" s="36" t="s">
        <v>7</v>
      </c>
      <c r="F18" s="36">
        <f t="shared" si="0"/>
        <v>250</v>
      </c>
      <c r="G18" s="36"/>
    </row>
    <row r="19" spans="1:7" x14ac:dyDescent="0.3">
      <c r="A19" s="36">
        <v>16</v>
      </c>
      <c r="B19" s="51">
        <v>1553.45</v>
      </c>
      <c r="C19" s="51">
        <v>1553.6</v>
      </c>
      <c r="D19" s="36" t="s">
        <v>6</v>
      </c>
      <c r="E19" s="36" t="s">
        <v>7</v>
      </c>
      <c r="F19" s="36">
        <f t="shared" si="0"/>
        <v>149.99999999986358</v>
      </c>
      <c r="G19" s="36"/>
    </row>
    <row r="20" spans="1:7" x14ac:dyDescent="0.3">
      <c r="A20" s="36">
        <v>17</v>
      </c>
      <c r="B20" s="51">
        <v>1553.8</v>
      </c>
      <c r="C20" s="51">
        <v>1554</v>
      </c>
      <c r="D20" s="36" t="s">
        <v>6</v>
      </c>
      <c r="E20" s="36" t="s">
        <v>7</v>
      </c>
      <c r="F20" s="36">
        <f t="shared" si="0"/>
        <v>200.00000000004547</v>
      </c>
      <c r="G20" s="36"/>
    </row>
    <row r="21" spans="1:7" x14ac:dyDescent="0.3">
      <c r="A21" s="36">
        <v>18</v>
      </c>
      <c r="B21" s="51">
        <v>1554.2</v>
      </c>
      <c r="C21" s="51">
        <v>1554.6</v>
      </c>
      <c r="D21" s="36" t="s">
        <v>6</v>
      </c>
      <c r="E21" s="36" t="s">
        <v>7</v>
      </c>
      <c r="F21" s="36">
        <f t="shared" si="0"/>
        <v>399.99999999986358</v>
      </c>
      <c r="G21" s="36"/>
    </row>
    <row r="22" spans="1:7" x14ac:dyDescent="0.3">
      <c r="A22" s="36">
        <v>19</v>
      </c>
      <c r="B22" s="51">
        <v>1556.25</v>
      </c>
      <c r="C22" s="51">
        <v>1556.35</v>
      </c>
      <c r="D22" s="36" t="s">
        <v>6</v>
      </c>
      <c r="E22" s="36" t="s">
        <v>7</v>
      </c>
      <c r="F22" s="36">
        <f t="shared" si="0"/>
        <v>99.999999999909051</v>
      </c>
      <c r="G22" s="36"/>
    </row>
    <row r="23" spans="1:7" x14ac:dyDescent="0.3">
      <c r="A23" s="36">
        <v>20</v>
      </c>
      <c r="B23" s="51">
        <v>1556.75</v>
      </c>
      <c r="C23" s="51">
        <v>1556.85</v>
      </c>
      <c r="D23" s="36" t="s">
        <v>6</v>
      </c>
      <c r="E23" s="36" t="s">
        <v>7</v>
      </c>
      <c r="F23" s="36">
        <f t="shared" si="0"/>
        <v>99.999999999909051</v>
      </c>
      <c r="G23" s="36"/>
    </row>
    <row r="24" spans="1:7" x14ac:dyDescent="0.3">
      <c r="A24" s="36">
        <v>21</v>
      </c>
      <c r="B24" s="51">
        <v>1556.9</v>
      </c>
      <c r="C24" s="51">
        <v>1556.95</v>
      </c>
      <c r="D24" s="36" t="s">
        <v>6</v>
      </c>
      <c r="E24" s="36" t="s">
        <v>7</v>
      </c>
      <c r="F24" s="36">
        <f t="shared" si="0"/>
        <v>49.999999999954525</v>
      </c>
      <c r="G24" s="36"/>
    </row>
    <row r="25" spans="1:7" x14ac:dyDescent="0.3">
      <c r="A25" s="36">
        <v>22</v>
      </c>
      <c r="B25" s="51">
        <v>1557.1</v>
      </c>
      <c r="C25" s="51">
        <v>1557.15</v>
      </c>
      <c r="D25" s="36" t="s">
        <v>6</v>
      </c>
      <c r="E25" s="36" t="s">
        <v>7</v>
      </c>
      <c r="F25" s="36">
        <f t="shared" si="0"/>
        <v>50.000000000181899</v>
      </c>
      <c r="G25" s="36"/>
    </row>
    <row r="26" spans="1:7" x14ac:dyDescent="0.3">
      <c r="A26" s="36">
        <v>23</v>
      </c>
      <c r="B26" s="51">
        <v>1564.1</v>
      </c>
      <c r="C26" s="51">
        <v>1564.3</v>
      </c>
      <c r="D26" s="36" t="s">
        <v>6</v>
      </c>
      <c r="E26" s="36" t="s">
        <v>7</v>
      </c>
      <c r="F26" s="36">
        <f t="shared" si="0"/>
        <v>200.00000000004547</v>
      </c>
      <c r="G26" s="36"/>
    </row>
    <row r="27" spans="1:7" x14ac:dyDescent="0.3">
      <c r="A27" s="36">
        <v>24</v>
      </c>
      <c r="B27" s="51">
        <v>1570.05</v>
      </c>
      <c r="C27" s="51">
        <v>1570.3</v>
      </c>
      <c r="D27" s="36" t="s">
        <v>6</v>
      </c>
      <c r="E27" s="36" t="s">
        <v>7</v>
      </c>
      <c r="F27" s="36">
        <f t="shared" si="0"/>
        <v>250</v>
      </c>
      <c r="G27" s="36"/>
    </row>
    <row r="28" spans="1:7" x14ac:dyDescent="0.3">
      <c r="A28" s="36">
        <v>25</v>
      </c>
      <c r="B28" s="51">
        <v>1570.55</v>
      </c>
      <c r="C28" s="51">
        <v>1570.63</v>
      </c>
      <c r="D28" s="36" t="s">
        <v>6</v>
      </c>
      <c r="E28" s="36" t="s">
        <v>7</v>
      </c>
      <c r="F28" s="36">
        <f t="shared" si="0"/>
        <v>80.000000000154614</v>
      </c>
      <c r="G28" s="36"/>
    </row>
    <row r="29" spans="1:7" x14ac:dyDescent="0.3">
      <c r="A29" s="36">
        <v>26</v>
      </c>
      <c r="B29" s="51">
        <v>1572.7</v>
      </c>
      <c r="C29" s="51">
        <v>1572.8</v>
      </c>
      <c r="D29" s="36" t="s">
        <v>6</v>
      </c>
      <c r="E29" s="36" t="s">
        <v>7</v>
      </c>
      <c r="F29" s="36">
        <f t="shared" si="0"/>
        <v>99.999999999909051</v>
      </c>
      <c r="G29" s="36"/>
    </row>
    <row r="30" spans="1:7" x14ac:dyDescent="0.3">
      <c r="A30" s="36">
        <v>27</v>
      </c>
      <c r="B30" s="51">
        <v>1575.6</v>
      </c>
      <c r="C30" s="51">
        <v>1575.9</v>
      </c>
      <c r="D30" s="36" t="s">
        <v>6</v>
      </c>
      <c r="E30" s="36" t="s">
        <v>7</v>
      </c>
      <c r="F30" s="36">
        <f t="shared" si="0"/>
        <v>300.0000000001819</v>
      </c>
      <c r="G30" s="36"/>
    </row>
    <row r="31" spans="1:7" x14ac:dyDescent="0.3">
      <c r="A31" s="36">
        <v>28</v>
      </c>
      <c r="B31" s="51">
        <v>1575.95</v>
      </c>
      <c r="C31" s="51">
        <v>1576.7</v>
      </c>
      <c r="D31" s="36" t="s">
        <v>6</v>
      </c>
      <c r="E31" s="36" t="s">
        <v>7</v>
      </c>
      <c r="F31" s="36">
        <f t="shared" si="0"/>
        <v>750</v>
      </c>
      <c r="G31" s="36"/>
    </row>
    <row r="32" spans="1:7" x14ac:dyDescent="0.3">
      <c r="A32" s="36">
        <v>29</v>
      </c>
      <c r="B32" s="51">
        <v>1578</v>
      </c>
      <c r="C32" s="51">
        <v>1578.25</v>
      </c>
      <c r="D32" s="36" t="s">
        <v>6</v>
      </c>
      <c r="E32" s="36" t="s">
        <v>7</v>
      </c>
      <c r="F32" s="36">
        <f t="shared" si="0"/>
        <v>250</v>
      </c>
      <c r="G32" s="36"/>
    </row>
    <row r="33" spans="1:7" x14ac:dyDescent="0.3">
      <c r="A33" s="36">
        <v>30</v>
      </c>
      <c r="B33" s="51">
        <v>1578.1</v>
      </c>
      <c r="C33" s="51">
        <v>1577.9</v>
      </c>
      <c r="D33" s="36" t="s">
        <v>8</v>
      </c>
      <c r="E33" s="36" t="s">
        <v>7</v>
      </c>
      <c r="F33" s="36">
        <f>(B33-C33)*1000</f>
        <v>199.9999999998181</v>
      </c>
      <c r="G33" s="36"/>
    </row>
    <row r="34" spans="1:7" x14ac:dyDescent="0.3">
      <c r="A34" s="36">
        <v>31</v>
      </c>
      <c r="B34" s="51">
        <v>1572.95</v>
      </c>
      <c r="C34" s="51">
        <v>1572.9</v>
      </c>
      <c r="D34" s="36" t="s">
        <v>8</v>
      </c>
      <c r="E34" s="36" t="s">
        <v>7</v>
      </c>
      <c r="F34" s="36">
        <f t="shared" ref="F34:F41" si="1">(B34-C34)*1000</f>
        <v>49.999999999954525</v>
      </c>
      <c r="G34" s="36"/>
    </row>
    <row r="35" spans="1:7" x14ac:dyDescent="0.3">
      <c r="A35" s="36">
        <v>32</v>
      </c>
      <c r="B35" s="51">
        <v>1570.9</v>
      </c>
      <c r="C35" s="51">
        <v>1570.8</v>
      </c>
      <c r="D35" s="36" t="s">
        <v>8</v>
      </c>
      <c r="E35" s="36" t="s">
        <v>7</v>
      </c>
      <c r="F35" s="36">
        <f t="shared" si="1"/>
        <v>100.00000000013642</v>
      </c>
      <c r="G35" s="36"/>
    </row>
    <row r="36" spans="1:7" x14ac:dyDescent="0.3">
      <c r="A36" s="36">
        <v>33</v>
      </c>
      <c r="B36" s="51">
        <v>1570.6</v>
      </c>
      <c r="C36" s="51">
        <v>1570.5</v>
      </c>
      <c r="D36" s="36" t="s">
        <v>8</v>
      </c>
      <c r="E36" s="36" t="s">
        <v>7</v>
      </c>
      <c r="F36" s="36">
        <f t="shared" si="1"/>
        <v>99.999999999909051</v>
      </c>
      <c r="G36" s="36"/>
    </row>
    <row r="37" spans="1:7" x14ac:dyDescent="0.3">
      <c r="A37" s="36">
        <v>34</v>
      </c>
      <c r="B37" s="51">
        <v>1554.7</v>
      </c>
      <c r="C37" s="51">
        <v>1554.5</v>
      </c>
      <c r="D37" s="36" t="s">
        <v>8</v>
      </c>
      <c r="E37" s="36" t="s">
        <v>7</v>
      </c>
      <c r="F37" s="36">
        <f t="shared" si="1"/>
        <v>200.00000000004547</v>
      </c>
      <c r="G37" s="36"/>
    </row>
    <row r="38" spans="1:7" x14ac:dyDescent="0.3">
      <c r="A38" s="36">
        <v>35</v>
      </c>
      <c r="B38" s="51">
        <v>1553.2</v>
      </c>
      <c r="C38" s="51">
        <v>1553.1</v>
      </c>
      <c r="D38" s="36" t="s">
        <v>8</v>
      </c>
      <c r="E38" s="36" t="s">
        <v>7</v>
      </c>
      <c r="F38" s="36">
        <f t="shared" si="1"/>
        <v>100.00000000013642</v>
      </c>
      <c r="G38" s="36"/>
    </row>
    <row r="39" spans="1:7" x14ac:dyDescent="0.3">
      <c r="A39" s="36">
        <v>36</v>
      </c>
      <c r="B39" s="51">
        <v>1552.5</v>
      </c>
      <c r="C39" s="51">
        <v>1552.35</v>
      </c>
      <c r="D39" s="36" t="s">
        <v>8</v>
      </c>
      <c r="E39" s="36" t="s">
        <v>7</v>
      </c>
      <c r="F39" s="36">
        <f t="shared" si="1"/>
        <v>150.00000000009095</v>
      </c>
      <c r="G39" s="36"/>
    </row>
    <row r="40" spans="1:7" x14ac:dyDescent="0.3">
      <c r="A40" s="36">
        <v>37</v>
      </c>
      <c r="B40" s="51">
        <v>1550.9</v>
      </c>
      <c r="C40" s="51">
        <v>1550.2</v>
      </c>
      <c r="D40" s="36" t="s">
        <v>8</v>
      </c>
      <c r="E40" s="36" t="s">
        <v>7</v>
      </c>
      <c r="F40" s="36">
        <f t="shared" si="1"/>
        <v>700.00000000004547</v>
      </c>
      <c r="G40" s="36"/>
    </row>
    <row r="41" spans="1:7" x14ac:dyDescent="0.3">
      <c r="A41" s="36">
        <v>38</v>
      </c>
      <c r="B41" s="51">
        <v>1539.2</v>
      </c>
      <c r="C41" s="51">
        <v>1539.1</v>
      </c>
      <c r="D41" s="36" t="s">
        <v>8</v>
      </c>
      <c r="E41" s="36" t="s">
        <v>7</v>
      </c>
      <c r="F41" s="36">
        <f t="shared" si="1"/>
        <v>100.00000000013642</v>
      </c>
      <c r="G41" s="36"/>
    </row>
    <row r="42" spans="1:7" ht="24.25" x14ac:dyDescent="0.3">
      <c r="A42" s="52" t="s">
        <v>134</v>
      </c>
      <c r="B42" s="52"/>
      <c r="C42" s="52"/>
      <c r="D42" s="52"/>
      <c r="E42" s="52"/>
      <c r="F42" s="53">
        <f>SUM(F4:F41)</f>
        <v>7840.0000000001455</v>
      </c>
      <c r="G42" s="3"/>
    </row>
    <row r="43" spans="1:7" ht="24.25" x14ac:dyDescent="0.45">
      <c r="A43" s="52" t="s">
        <v>135</v>
      </c>
      <c r="B43" s="52"/>
      <c r="C43" s="52"/>
      <c r="D43" s="52"/>
      <c r="E43" s="52"/>
      <c r="F43" s="54">
        <f>F42*2</f>
        <v>15680.000000000291</v>
      </c>
    </row>
  </sheetData>
  <mergeCells count="9">
    <mergeCell ref="A1:G1"/>
    <mergeCell ref="A42:E42"/>
    <mergeCell ref="A43:E43"/>
    <mergeCell ref="A2:A3"/>
    <mergeCell ref="B2:C2"/>
    <mergeCell ref="D2:D3"/>
    <mergeCell ref="E2:E3"/>
    <mergeCell ref="F2:F3"/>
    <mergeCell ref="G2:G3"/>
  </mergeCells>
  <printOptions horizontalCentered="1"/>
  <pageMargins left="0.55118110236220474" right="0.55118110236220474" top="0.78740157480314965" bottom="0.55118110236220474" header="0.31496062992125984" footer="0.31496062992125984"/>
  <pageSetup orientation="portrait" r:id="rId1"/>
  <headerFooter>
    <oddHeader>&amp;A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Sheet2</vt:lpstr>
      <vt:lpstr>Abstract</vt:lpstr>
      <vt:lpstr>Sheet1</vt:lpstr>
      <vt:lpstr>Kerb Raising</vt:lpstr>
      <vt:lpstr>Damages Kerb</vt:lpstr>
      <vt:lpstr>Drain Height Raising</vt:lpstr>
      <vt:lpstr>Sheet2!Print_Area</vt:lpstr>
      <vt:lpstr>Abstract!Print_Titles</vt:lpstr>
      <vt:lpstr>'Damages Kerb'!Print_Titles</vt:lpstr>
      <vt:lpstr>'Kerb Raising'!Print_Titles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Ankit Hatwal</dc:creator>
  <cp:lastModifiedBy>Sanjeev Kumar Sharma</cp:lastModifiedBy>
  <cp:lastPrinted>2026-03-16T14:28:31Z</cp:lastPrinted>
  <dcterms:created xsi:type="dcterms:W3CDTF">2026-02-02T07:11:35Z</dcterms:created>
  <dcterms:modified xsi:type="dcterms:W3CDTF">2026-03-16T14:29:10Z</dcterms:modified>
</cp:coreProperties>
</file>